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<sst xmlns="http://schemas.openxmlformats.org/spreadsheetml/2006/main" count="72" uniqueCount="67">
  <si>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הכנסות</t>
  </si>
  <si>
    <t>עלות מכר</t>
  </si>
  <si>
    <t>סה"כ עלות מכר</t>
  </si>
  <si>
    <t>רווח גולמי</t>
  </si>
  <si>
    <t>הנהלה וכלליות</t>
  </si>
  <si>
    <t>כולל מיסים, אחזקה, חשמל, מים</t>
  </si>
  <si>
    <t>שונות</t>
  </si>
  <si>
    <t>מכירה ושיווק</t>
  </si>
  <si>
    <t>סה"כ הנהלה וכלליות</t>
  </si>
  <si>
    <t>סה"כ הוצאות תפעול</t>
  </si>
  <si>
    <t>רווח תפעולי</t>
  </si>
  <si>
    <t>הוצאות מימון</t>
  </si>
  <si>
    <t>הוצאות פחת</t>
  </si>
  <si>
    <t>רווח נקי לפני מס</t>
  </si>
  <si>
    <t>רווח נקי לאחר מס</t>
  </si>
  <si>
    <t>שיפוצים</t>
  </si>
  <si>
    <t>סה"כ השקעות</t>
  </si>
  <si>
    <t>סעיף</t>
  </si>
  <si>
    <t>תזרים מזומנים</t>
  </si>
  <si>
    <t>פחת של 20% לשנה בממוצע</t>
  </si>
  <si>
    <t>תזרים מזומנים לתקופה</t>
  </si>
  <si>
    <t>תזרים מזומנים מצטבר</t>
  </si>
  <si>
    <t>(צורך ההון = תזרים השלילי הנמוך ביותר)</t>
  </si>
  <si>
    <t>סך עלות שכר של עובדים</t>
  </si>
  <si>
    <t xml:space="preserve">ריבית שנתית להיוון </t>
  </si>
  <si>
    <t>ערך נוכחי</t>
  </si>
  <si>
    <t>ערך נוכחי נקי</t>
  </si>
  <si>
    <t>ציוד חדש</t>
  </si>
  <si>
    <t xml:space="preserve">ריבית חודשית להיוון </t>
  </si>
  <si>
    <t>יחסצ</t>
  </si>
  <si>
    <t>סה"כ מכירה ושיווק</t>
  </si>
  <si>
    <t>מחקר ופיתוח</t>
  </si>
  <si>
    <t>מנכ"ל</t>
  </si>
  <si>
    <t>מזכירות</t>
  </si>
  <si>
    <t>תקשורת</t>
  </si>
  <si>
    <t>ייעוץ וביקורת</t>
  </si>
  <si>
    <t>פרסום באינטרנט</t>
  </si>
  <si>
    <t>פרסום במדיה</t>
  </si>
  <si>
    <t>תערוכות</t>
  </si>
  <si>
    <t>הערות</t>
  </si>
  <si>
    <t>מנהל פיתוח</t>
  </si>
  <si>
    <t>מהנדס תוכנה</t>
  </si>
  <si>
    <t>סה"כ הוצאות מו"פ</t>
  </si>
  <si>
    <t>השקעות ברכוש קבוע</t>
  </si>
  <si>
    <t>שנה</t>
  </si>
  <si>
    <t>חודש</t>
  </si>
  <si>
    <t>סה"כ הכנסות</t>
  </si>
  <si>
    <t>מוצר 1 - יחידות</t>
  </si>
  <si>
    <t>מוצר 2 - יחידות</t>
  </si>
  <si>
    <t>מוצר 3 - יחידות</t>
  </si>
  <si>
    <t>מוצר 1 - מחיר</t>
  </si>
  <si>
    <t>מוצר 2 - מחיר</t>
  </si>
  <si>
    <t>מוצר 3 - מחיר</t>
  </si>
  <si>
    <t>מוצר 1 - הכנסות</t>
  </si>
  <si>
    <t>מוצר 2 - הכנסות</t>
  </si>
  <si>
    <t>מוצר 3 - הכנסות</t>
  </si>
  <si>
    <t>NR</t>
  </si>
  <si>
    <t>מוצר 1 - עלות מכר</t>
  </si>
  <si>
    <t>מוצר 2 - עלות מכר</t>
  </si>
  <si>
    <t>מוצר 3 - עלות מכר</t>
  </si>
  <si>
    <t>מוצר 1 - סך עלות מכר</t>
  </si>
  <si>
    <t>מוצר 2 - סך עלות מכר</t>
  </si>
  <si>
    <t>מוצר 3 - סך עלות מכר</t>
  </si>
  <si>
    <t>שכר עבודה כולל</t>
  </si>
  <si>
    <t>שכר דירה כולל</t>
  </si>
  <si>
    <r>
      <rPr>
        <sz val="10"/>
        <rFont val="Arial"/>
        <family val="2"/>
      </rPr>
      <t>מס הכנסה -</t>
    </r>
    <r>
      <rPr>
        <b/>
        <sz val="10"/>
        <rFont val="Arial"/>
        <family val="2"/>
      </rPr>
      <t xml:space="preserve"> לעדכן לפי התוצאות</t>
    </r>
  </si>
  <si>
    <t>מודל פיננסי זה משמש כדוגמא בלבד. השימוש, דיוק הנוסחאות והתוצאות של מודל זה - באחריות המשתמשים בלבד.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</si>
</sst>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38" fontId="2" fillId="0" borderId="13" xfId="0" applyNumberFormat="1" applyFont="1" applyFill="1" applyBorder="1" applyAlignment="1">
      <alignment/>
    </xf>
    <xf numFmtId="38" fontId="3" fillId="0" borderId="14" xfId="0" applyNumberFormat="1" applyFont="1" applyFill="1" applyBorder="1" applyAlignment="1">
      <alignment horizontal="center"/>
    </xf>
    <xf numFmtId="38" fontId="3" fillId="0" borderId="15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3" fillId="0" borderId="16" xfId="0" applyNumberFormat="1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10" fontId="0" fillId="0" borderId="24" xfId="0" applyNumberFormat="1" applyFill="1" applyBorder="1" applyAlignment="1">
      <alignment/>
    </xf>
    <xf numFmtId="9" fontId="0" fillId="0" borderId="21" xfId="0" applyNumberForma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 horizontal="right"/>
    </xf>
    <xf numFmtId="10" fontId="0" fillId="0" borderId="10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17" xfId="0" applyNumberFormat="1" applyFont="1" applyFill="1" applyBorder="1" applyAlignment="1">
      <alignment horizontal="right"/>
    </xf>
    <xf numFmtId="38" fontId="2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38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8" fontId="21" fillId="0" borderId="26" xfId="0" applyNumberFormat="1" applyFont="1" applyFill="1" applyBorder="1" applyAlignment="1">
      <alignment horizontal="center"/>
    </xf>
    <xf numFmtId="38" fontId="21" fillId="0" borderId="27" xfId="0" applyNumberFormat="1" applyFont="1" applyFill="1" applyBorder="1" applyAlignment="1">
      <alignment horizontal="center"/>
    </xf>
    <xf numFmtId="38" fontId="21" fillId="0" borderId="2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0"/>
  <sheetViews>
    <sheetView rightToLeft="1" tabSelected="1" zoomScale="70" zoomScaleNormal="70" zoomScalePageLayoutView="0" workbookViewId="0" topLeftCell="A1">
      <selection activeCell="E16" sqref="E16"/>
    </sheetView>
  </sheetViews>
  <sheetFormatPr defaultColWidth="9.140625" defaultRowHeight="12.75" outlineLevelRow="2" outlineLevelCol="1"/>
  <cols>
    <col min="1" max="1" width="24.57421875" style="43" customWidth="1"/>
    <col min="2" max="3" width="8.8515625" style="44" customWidth="1" outlineLevel="1"/>
    <col min="4" max="13" width="10.421875" style="44" customWidth="1" outlineLevel="1"/>
    <col min="14" max="15" width="12.421875" style="44" bestFit="1" customWidth="1"/>
    <col min="16" max="17" width="11.421875" style="44" customWidth="1"/>
    <col min="18" max="18" width="12.421875" style="44" bestFit="1" customWidth="1"/>
    <col min="19" max="19" width="32.8515625" style="43" bestFit="1" customWidth="1"/>
    <col min="20" max="16384" width="9.140625" style="43" customWidth="1"/>
  </cols>
  <sheetData>
    <row r="2" spans="1:19" ht="15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19" ht="15">
      <c r="A4" s="21"/>
      <c r="B4" s="49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49" t="s">
        <v>44</v>
      </c>
      <c r="O4" s="50"/>
      <c r="P4" s="50"/>
      <c r="Q4" s="50"/>
      <c r="R4" s="51"/>
      <c r="S4" s="21"/>
    </row>
    <row r="5" spans="1:19" ht="13.5" thickBot="1">
      <c r="A5" s="22" t="s">
        <v>17</v>
      </c>
      <c r="B5" s="14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1">
        <v>12</v>
      </c>
      <c r="N5" s="14">
        <v>1</v>
      </c>
      <c r="O5" s="10">
        <v>2</v>
      </c>
      <c r="P5" s="10">
        <v>3</v>
      </c>
      <c r="Q5" s="10">
        <v>4</v>
      </c>
      <c r="R5" s="11">
        <v>5</v>
      </c>
      <c r="S5" s="52" t="s">
        <v>39</v>
      </c>
    </row>
    <row r="6" spans="1:19" ht="12.75">
      <c r="A6" s="23" t="s">
        <v>0</v>
      </c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5"/>
      <c r="O6" s="1"/>
      <c r="P6" s="1"/>
      <c r="Q6" s="1"/>
      <c r="R6" s="2"/>
      <c r="S6" s="24"/>
    </row>
    <row r="7" spans="1:19" ht="12.75">
      <c r="A7" s="28" t="s">
        <v>47</v>
      </c>
      <c r="B7" s="15">
        <v>0</v>
      </c>
      <c r="C7" s="1">
        <v>0</v>
      </c>
      <c r="D7" s="1">
        <v>0</v>
      </c>
      <c r="E7" s="1">
        <v>1000</v>
      </c>
      <c r="F7" s="1">
        <v>1000</v>
      </c>
      <c r="G7" s="1">
        <v>1000</v>
      </c>
      <c r="H7" s="1">
        <v>1500</v>
      </c>
      <c r="I7" s="1">
        <v>1500</v>
      </c>
      <c r="J7" s="1">
        <v>1500</v>
      </c>
      <c r="K7" s="1">
        <v>2000</v>
      </c>
      <c r="L7" s="1">
        <v>2000</v>
      </c>
      <c r="M7" s="1">
        <v>2000</v>
      </c>
      <c r="N7" s="19">
        <f>SUM(B7:M7)</f>
        <v>13500</v>
      </c>
      <c r="O7" s="1">
        <v>28000</v>
      </c>
      <c r="P7" s="1">
        <v>30000</v>
      </c>
      <c r="Q7" s="1">
        <v>30000</v>
      </c>
      <c r="R7" s="1">
        <v>30000</v>
      </c>
      <c r="S7" s="24"/>
    </row>
    <row r="8" spans="1:19" ht="12.75">
      <c r="A8" s="28" t="s">
        <v>48</v>
      </c>
      <c r="B8" s="15">
        <v>0</v>
      </c>
      <c r="C8" s="1">
        <v>0</v>
      </c>
      <c r="D8" s="1">
        <v>0</v>
      </c>
      <c r="E8" s="1">
        <v>500</v>
      </c>
      <c r="F8" s="1">
        <v>500</v>
      </c>
      <c r="G8" s="1">
        <v>500</v>
      </c>
      <c r="H8" s="1">
        <v>1000</v>
      </c>
      <c r="I8" s="1">
        <v>1000</v>
      </c>
      <c r="J8" s="1">
        <v>1000</v>
      </c>
      <c r="K8" s="1">
        <v>1500</v>
      </c>
      <c r="L8" s="1">
        <v>1500</v>
      </c>
      <c r="M8" s="1">
        <v>1500</v>
      </c>
      <c r="N8" s="19">
        <f>SUM(B8:M8)</f>
        <v>9000</v>
      </c>
      <c r="O8" s="1">
        <v>20000</v>
      </c>
      <c r="P8" s="1">
        <v>22000</v>
      </c>
      <c r="Q8" s="1">
        <v>22000</v>
      </c>
      <c r="R8" s="1">
        <v>22000</v>
      </c>
      <c r="S8" s="24"/>
    </row>
    <row r="9" spans="1:19" ht="12.75">
      <c r="A9" s="28" t="s">
        <v>49</v>
      </c>
      <c r="B9" s="15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9">
        <f>SUM(B9:M9)</f>
        <v>0</v>
      </c>
      <c r="O9" s="1">
        <v>10000</v>
      </c>
      <c r="P9" s="1">
        <v>15000</v>
      </c>
      <c r="Q9" s="1">
        <v>20000</v>
      </c>
      <c r="R9" s="1">
        <v>20000</v>
      </c>
      <c r="S9" s="24"/>
    </row>
    <row r="10" spans="1:19" ht="12.75">
      <c r="A10" s="28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5"/>
      <c r="O10" s="1"/>
      <c r="P10" s="1"/>
      <c r="Q10" s="1"/>
      <c r="R10" s="2"/>
      <c r="S10" s="24"/>
    </row>
    <row r="11" spans="1:19" ht="12.75">
      <c r="A11" s="28" t="s">
        <v>50</v>
      </c>
      <c r="B11" s="15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100</v>
      </c>
      <c r="K11" s="1">
        <v>100</v>
      </c>
      <c r="L11" s="1">
        <v>100</v>
      </c>
      <c r="M11" s="1">
        <v>100</v>
      </c>
      <c r="N11" s="39" t="s">
        <v>56</v>
      </c>
      <c r="O11" s="1">
        <v>100</v>
      </c>
      <c r="P11" s="1">
        <v>100</v>
      </c>
      <c r="Q11" s="1">
        <v>100</v>
      </c>
      <c r="R11" s="1">
        <v>100</v>
      </c>
      <c r="S11" s="24"/>
    </row>
    <row r="12" spans="1:19" ht="12.75">
      <c r="A12" s="28" t="s">
        <v>51</v>
      </c>
      <c r="B12" s="15">
        <v>150</v>
      </c>
      <c r="C12" s="1">
        <v>150</v>
      </c>
      <c r="D12" s="1">
        <v>150</v>
      </c>
      <c r="E12" s="1">
        <v>150</v>
      </c>
      <c r="F12" s="1">
        <v>150</v>
      </c>
      <c r="G12" s="1">
        <v>150</v>
      </c>
      <c r="H12" s="1">
        <v>150</v>
      </c>
      <c r="I12" s="1">
        <v>150</v>
      </c>
      <c r="J12" s="1">
        <v>150</v>
      </c>
      <c r="K12" s="1">
        <v>150</v>
      </c>
      <c r="L12" s="1">
        <v>150</v>
      </c>
      <c r="M12" s="1">
        <v>150</v>
      </c>
      <c r="N12" s="39" t="s">
        <v>56</v>
      </c>
      <c r="O12" s="1">
        <v>150</v>
      </c>
      <c r="P12" s="1">
        <v>150</v>
      </c>
      <c r="Q12" s="1">
        <v>150</v>
      </c>
      <c r="R12" s="1">
        <v>150</v>
      </c>
      <c r="S12" s="24"/>
    </row>
    <row r="13" spans="1:19" ht="12.75">
      <c r="A13" s="28" t="s">
        <v>52</v>
      </c>
      <c r="B13" s="15">
        <v>200</v>
      </c>
      <c r="C13" s="1">
        <v>200</v>
      </c>
      <c r="D13" s="1">
        <v>200</v>
      </c>
      <c r="E13" s="1">
        <v>200</v>
      </c>
      <c r="F13" s="1">
        <v>200</v>
      </c>
      <c r="G13" s="1">
        <v>200</v>
      </c>
      <c r="H13" s="1">
        <v>200</v>
      </c>
      <c r="I13" s="1">
        <v>200</v>
      </c>
      <c r="J13" s="1">
        <v>200</v>
      </c>
      <c r="K13" s="1">
        <v>200</v>
      </c>
      <c r="L13" s="1">
        <v>200</v>
      </c>
      <c r="M13" s="1">
        <v>200</v>
      </c>
      <c r="N13" s="39" t="s">
        <v>56</v>
      </c>
      <c r="O13" s="1">
        <v>200</v>
      </c>
      <c r="P13" s="1">
        <v>200</v>
      </c>
      <c r="Q13" s="1">
        <v>200</v>
      </c>
      <c r="R13" s="1">
        <v>200</v>
      </c>
      <c r="S13" s="24"/>
    </row>
    <row r="14" spans="1:19" ht="12.75">
      <c r="A14" s="28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5"/>
      <c r="O14" s="1"/>
      <c r="P14" s="1"/>
      <c r="Q14" s="1"/>
      <c r="R14" s="2"/>
      <c r="S14" s="24"/>
    </row>
    <row r="15" spans="1:19" ht="12.75">
      <c r="A15" s="26" t="s">
        <v>53</v>
      </c>
      <c r="B15" s="16">
        <f>B7*B11</f>
        <v>0</v>
      </c>
      <c r="C15" s="6">
        <f>C7*C11</f>
        <v>0</v>
      </c>
      <c r="D15" s="6">
        <f>D7*D11</f>
        <v>0</v>
      </c>
      <c r="E15" s="6">
        <f aca="true" t="shared" si="0" ref="E15:M15">E7*E11</f>
        <v>100000</v>
      </c>
      <c r="F15" s="6">
        <f t="shared" si="0"/>
        <v>100000</v>
      </c>
      <c r="G15" s="6">
        <f t="shared" si="0"/>
        <v>100000</v>
      </c>
      <c r="H15" s="6">
        <f t="shared" si="0"/>
        <v>150000</v>
      </c>
      <c r="I15" s="6">
        <f t="shared" si="0"/>
        <v>150000</v>
      </c>
      <c r="J15" s="6">
        <f t="shared" si="0"/>
        <v>150000</v>
      </c>
      <c r="K15" s="6">
        <f t="shared" si="0"/>
        <v>200000</v>
      </c>
      <c r="L15" s="6">
        <f t="shared" si="0"/>
        <v>200000</v>
      </c>
      <c r="M15" s="6">
        <f t="shared" si="0"/>
        <v>200000</v>
      </c>
      <c r="N15" s="16">
        <f>SUM(B15:M15)</f>
        <v>1350000</v>
      </c>
      <c r="O15" s="6">
        <f>O7*O11</f>
        <v>2800000</v>
      </c>
      <c r="P15" s="6">
        <f>P7*P11</f>
        <v>3000000</v>
      </c>
      <c r="Q15" s="6">
        <f>Q7*Q11</f>
        <v>3000000</v>
      </c>
      <c r="R15" s="6">
        <f>R7*R11</f>
        <v>3000000</v>
      </c>
      <c r="S15" s="24"/>
    </row>
    <row r="16" spans="1:19" ht="12.75">
      <c r="A16" s="26" t="s">
        <v>54</v>
      </c>
      <c r="B16" s="16">
        <f>B8*B12</f>
        <v>0</v>
      </c>
      <c r="C16" s="6">
        <f>C8*C12</f>
        <v>0</v>
      </c>
      <c r="D16" s="6">
        <f aca="true" t="shared" si="1" ref="D16:M16">D8*D12</f>
        <v>0</v>
      </c>
      <c r="E16" s="6">
        <f t="shared" si="1"/>
        <v>75000</v>
      </c>
      <c r="F16" s="6">
        <f t="shared" si="1"/>
        <v>75000</v>
      </c>
      <c r="G16" s="6">
        <f t="shared" si="1"/>
        <v>75000</v>
      </c>
      <c r="H16" s="6">
        <f t="shared" si="1"/>
        <v>150000</v>
      </c>
      <c r="I16" s="6">
        <f t="shared" si="1"/>
        <v>150000</v>
      </c>
      <c r="J16" s="6">
        <f t="shared" si="1"/>
        <v>150000</v>
      </c>
      <c r="K16" s="6">
        <f t="shared" si="1"/>
        <v>225000</v>
      </c>
      <c r="L16" s="6">
        <f t="shared" si="1"/>
        <v>225000</v>
      </c>
      <c r="M16" s="6">
        <f t="shared" si="1"/>
        <v>225000</v>
      </c>
      <c r="N16" s="16">
        <f>SUM(B16:M16)</f>
        <v>1350000</v>
      </c>
      <c r="O16" s="6">
        <f aca="true" t="shared" si="2" ref="O16:R17">O8*O12</f>
        <v>3000000</v>
      </c>
      <c r="P16" s="6">
        <f t="shared" si="2"/>
        <v>3300000</v>
      </c>
      <c r="Q16" s="6">
        <f t="shared" si="2"/>
        <v>3300000</v>
      </c>
      <c r="R16" s="6">
        <f t="shared" si="2"/>
        <v>3300000</v>
      </c>
      <c r="S16" s="24"/>
    </row>
    <row r="17" spans="1:19" ht="12.75">
      <c r="A17" s="26" t="s">
        <v>55</v>
      </c>
      <c r="B17" s="16">
        <f>B9*B13</f>
        <v>0</v>
      </c>
      <c r="C17" s="6">
        <f>C9*C13</f>
        <v>0</v>
      </c>
      <c r="D17" s="6">
        <f aca="true" t="shared" si="3" ref="D17:M17">D9*D13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6">
        <f t="shared" si="3"/>
        <v>0</v>
      </c>
      <c r="N17" s="16">
        <f>SUM(B17:M17)</f>
        <v>0</v>
      </c>
      <c r="O17" s="6">
        <f t="shared" si="2"/>
        <v>2000000</v>
      </c>
      <c r="P17" s="6">
        <f t="shared" si="2"/>
        <v>3000000</v>
      </c>
      <c r="Q17" s="6">
        <f t="shared" si="2"/>
        <v>4000000</v>
      </c>
      <c r="R17" s="6">
        <f t="shared" si="2"/>
        <v>4000000</v>
      </c>
      <c r="S17" s="24"/>
    </row>
    <row r="18" spans="1:19" ht="12.75">
      <c r="A18" s="28"/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5"/>
      <c r="O18" s="1"/>
      <c r="P18" s="1"/>
      <c r="Q18" s="1"/>
      <c r="R18" s="2"/>
      <c r="S18" s="24"/>
    </row>
    <row r="19" spans="1:19" ht="12.75">
      <c r="A19" s="25" t="s">
        <v>46</v>
      </c>
      <c r="B19" s="20">
        <f aca="true" t="shared" si="4" ref="B19:R19">SUM(B15:B17)</f>
        <v>0</v>
      </c>
      <c r="C19" s="8">
        <f t="shared" si="4"/>
        <v>0</v>
      </c>
      <c r="D19" s="8">
        <f t="shared" si="4"/>
        <v>0</v>
      </c>
      <c r="E19" s="8">
        <f t="shared" si="4"/>
        <v>175000</v>
      </c>
      <c r="F19" s="8">
        <f t="shared" si="4"/>
        <v>175000</v>
      </c>
      <c r="G19" s="8">
        <f t="shared" si="4"/>
        <v>175000</v>
      </c>
      <c r="H19" s="8">
        <f t="shared" si="4"/>
        <v>300000</v>
      </c>
      <c r="I19" s="8">
        <f t="shared" si="4"/>
        <v>300000</v>
      </c>
      <c r="J19" s="8">
        <f t="shared" si="4"/>
        <v>300000</v>
      </c>
      <c r="K19" s="8">
        <f t="shared" si="4"/>
        <v>425000</v>
      </c>
      <c r="L19" s="8">
        <f t="shared" si="4"/>
        <v>425000</v>
      </c>
      <c r="M19" s="9">
        <f t="shared" si="4"/>
        <v>425000</v>
      </c>
      <c r="N19" s="20">
        <f t="shared" si="4"/>
        <v>2700000</v>
      </c>
      <c r="O19" s="8">
        <f t="shared" si="4"/>
        <v>7800000</v>
      </c>
      <c r="P19" s="8">
        <f t="shared" si="4"/>
        <v>9300000</v>
      </c>
      <c r="Q19" s="8">
        <f t="shared" si="4"/>
        <v>10300000</v>
      </c>
      <c r="R19" s="9">
        <f t="shared" si="4"/>
        <v>10300000</v>
      </c>
      <c r="S19" s="24"/>
    </row>
    <row r="20" spans="1:19" ht="12.75">
      <c r="A20" s="24"/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5"/>
      <c r="O20" s="1"/>
      <c r="P20" s="1"/>
      <c r="Q20" s="1"/>
      <c r="R20" s="2"/>
      <c r="S20" s="24"/>
    </row>
    <row r="21" spans="1:19" ht="12.75">
      <c r="A21" s="23" t="s">
        <v>1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5"/>
      <c r="O21" s="1"/>
      <c r="P21" s="1"/>
      <c r="Q21" s="1"/>
      <c r="R21" s="2"/>
      <c r="S21" s="24"/>
    </row>
    <row r="22" spans="1:19" ht="12.75">
      <c r="A22" s="28" t="s">
        <v>57</v>
      </c>
      <c r="B22" s="15">
        <v>50</v>
      </c>
      <c r="C22" s="1">
        <v>50</v>
      </c>
      <c r="D22" s="1">
        <v>50</v>
      </c>
      <c r="E22" s="1">
        <v>50</v>
      </c>
      <c r="F22" s="1">
        <v>50</v>
      </c>
      <c r="G22" s="1">
        <v>50</v>
      </c>
      <c r="H22" s="1">
        <v>50</v>
      </c>
      <c r="I22" s="1">
        <v>50</v>
      </c>
      <c r="J22" s="1">
        <v>50</v>
      </c>
      <c r="K22" s="1">
        <v>50</v>
      </c>
      <c r="L22" s="1">
        <v>50</v>
      </c>
      <c r="M22" s="1">
        <v>50</v>
      </c>
      <c r="N22" s="39" t="s">
        <v>56</v>
      </c>
      <c r="O22" s="1">
        <v>50</v>
      </c>
      <c r="P22" s="1">
        <v>50</v>
      </c>
      <c r="Q22" s="1">
        <v>50</v>
      </c>
      <c r="R22" s="1">
        <v>50</v>
      </c>
      <c r="S22" s="34"/>
    </row>
    <row r="23" spans="1:19" ht="12.75">
      <c r="A23" s="28" t="s">
        <v>58</v>
      </c>
      <c r="B23" s="15">
        <v>60</v>
      </c>
      <c r="C23" s="1">
        <v>60</v>
      </c>
      <c r="D23" s="1">
        <v>60</v>
      </c>
      <c r="E23" s="1">
        <v>60</v>
      </c>
      <c r="F23" s="1">
        <v>60</v>
      </c>
      <c r="G23" s="1">
        <v>60</v>
      </c>
      <c r="H23" s="1">
        <v>60</v>
      </c>
      <c r="I23" s="1">
        <v>60</v>
      </c>
      <c r="J23" s="1">
        <v>60</v>
      </c>
      <c r="K23" s="1">
        <v>60</v>
      </c>
      <c r="L23" s="1">
        <v>60</v>
      </c>
      <c r="M23" s="1">
        <v>60</v>
      </c>
      <c r="N23" s="39" t="s">
        <v>56</v>
      </c>
      <c r="O23" s="1">
        <v>60</v>
      </c>
      <c r="P23" s="1">
        <v>60</v>
      </c>
      <c r="Q23" s="1">
        <v>60</v>
      </c>
      <c r="R23" s="1">
        <v>60</v>
      </c>
      <c r="S23" s="34"/>
    </row>
    <row r="24" spans="1:19" ht="12.75">
      <c r="A24" s="28" t="s">
        <v>59</v>
      </c>
      <c r="B24" s="15">
        <v>60</v>
      </c>
      <c r="C24" s="1">
        <v>60</v>
      </c>
      <c r="D24" s="1">
        <v>60</v>
      </c>
      <c r="E24" s="1">
        <v>60</v>
      </c>
      <c r="F24" s="1">
        <v>60</v>
      </c>
      <c r="G24" s="1">
        <v>60</v>
      </c>
      <c r="H24" s="1">
        <v>60</v>
      </c>
      <c r="I24" s="1">
        <v>60</v>
      </c>
      <c r="J24" s="1">
        <v>60</v>
      </c>
      <c r="K24" s="1">
        <v>60</v>
      </c>
      <c r="L24" s="1">
        <v>60</v>
      </c>
      <c r="M24" s="1">
        <v>60</v>
      </c>
      <c r="N24" s="39" t="s">
        <v>56</v>
      </c>
      <c r="O24" s="1">
        <v>60</v>
      </c>
      <c r="P24" s="1">
        <v>60</v>
      </c>
      <c r="Q24" s="1">
        <v>60</v>
      </c>
      <c r="R24" s="1">
        <v>60</v>
      </c>
      <c r="S24" s="34"/>
    </row>
    <row r="25" spans="1:19" ht="12.75">
      <c r="A25" s="24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5"/>
      <c r="O25" s="1"/>
      <c r="P25" s="1"/>
      <c r="Q25" s="1"/>
      <c r="R25" s="2"/>
      <c r="S25" s="34"/>
    </row>
    <row r="26" spans="1:19" ht="12.75">
      <c r="A26" s="28" t="s">
        <v>60</v>
      </c>
      <c r="B26" s="15">
        <f>B7*B22</f>
        <v>0</v>
      </c>
      <c r="C26" s="1">
        <f aca="true" t="shared" si="5" ref="C26:O26">C7*C22</f>
        <v>0</v>
      </c>
      <c r="D26" s="1">
        <f t="shared" si="5"/>
        <v>0</v>
      </c>
      <c r="E26" s="1">
        <f t="shared" si="5"/>
        <v>50000</v>
      </c>
      <c r="F26" s="1">
        <f t="shared" si="5"/>
        <v>50000</v>
      </c>
      <c r="G26" s="1">
        <f t="shared" si="5"/>
        <v>50000</v>
      </c>
      <c r="H26" s="1">
        <f t="shared" si="5"/>
        <v>75000</v>
      </c>
      <c r="I26" s="1">
        <f t="shared" si="5"/>
        <v>75000</v>
      </c>
      <c r="J26" s="1">
        <f t="shared" si="5"/>
        <v>75000</v>
      </c>
      <c r="K26" s="1">
        <f t="shared" si="5"/>
        <v>100000</v>
      </c>
      <c r="L26" s="1">
        <f t="shared" si="5"/>
        <v>100000</v>
      </c>
      <c r="M26" s="1">
        <f t="shared" si="5"/>
        <v>100000</v>
      </c>
      <c r="N26" s="16">
        <f>SUM(B26:M26)</f>
        <v>675000</v>
      </c>
      <c r="O26" s="1">
        <f t="shared" si="5"/>
        <v>1400000</v>
      </c>
      <c r="P26" s="1">
        <f>P7*P22</f>
        <v>1500000</v>
      </c>
      <c r="Q26" s="1">
        <f>Q7*Q22</f>
        <v>1500000</v>
      </c>
      <c r="R26" s="1">
        <f>R7*R22</f>
        <v>1500000</v>
      </c>
      <c r="S26" s="34"/>
    </row>
    <row r="27" spans="1:19" ht="12.75">
      <c r="A27" s="28" t="s">
        <v>61</v>
      </c>
      <c r="B27" s="15">
        <f aca="true" t="shared" si="6" ref="B27:M28">B8*B23</f>
        <v>0</v>
      </c>
      <c r="C27" s="1">
        <f t="shared" si="6"/>
        <v>0</v>
      </c>
      <c r="D27" s="1">
        <f t="shared" si="6"/>
        <v>0</v>
      </c>
      <c r="E27" s="1">
        <f t="shared" si="6"/>
        <v>30000</v>
      </c>
      <c r="F27" s="1">
        <f t="shared" si="6"/>
        <v>30000</v>
      </c>
      <c r="G27" s="1">
        <f t="shared" si="6"/>
        <v>30000</v>
      </c>
      <c r="H27" s="1">
        <f t="shared" si="6"/>
        <v>60000</v>
      </c>
      <c r="I27" s="1">
        <f t="shared" si="6"/>
        <v>60000</v>
      </c>
      <c r="J27" s="1">
        <f t="shared" si="6"/>
        <v>60000</v>
      </c>
      <c r="K27" s="1">
        <f t="shared" si="6"/>
        <v>90000</v>
      </c>
      <c r="L27" s="1">
        <f t="shared" si="6"/>
        <v>90000</v>
      </c>
      <c r="M27" s="1">
        <f t="shared" si="6"/>
        <v>90000</v>
      </c>
      <c r="N27" s="16">
        <f>SUM(B27:M27)</f>
        <v>540000</v>
      </c>
      <c r="O27" s="1">
        <f>O8*O23</f>
        <v>1200000</v>
      </c>
      <c r="P27" s="1">
        <f>P8*P23</f>
        <v>1320000</v>
      </c>
      <c r="Q27" s="1">
        <f>Q8*Q23</f>
        <v>1320000</v>
      </c>
      <c r="R27" s="1">
        <f>R8*R23</f>
        <v>1320000</v>
      </c>
      <c r="S27" s="34"/>
    </row>
    <row r="28" spans="1:19" ht="12.75">
      <c r="A28" s="28" t="s">
        <v>62</v>
      </c>
      <c r="B28" s="15">
        <f t="shared" si="6"/>
        <v>0</v>
      </c>
      <c r="C28" s="1">
        <f t="shared" si="6"/>
        <v>0</v>
      </c>
      <c r="D28" s="1">
        <f t="shared" si="6"/>
        <v>0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6">
        <f>SUM(B28:M28)</f>
        <v>0</v>
      </c>
      <c r="O28" s="1">
        <f>O9*O24</f>
        <v>600000</v>
      </c>
      <c r="P28" s="1">
        <f>P9*P24</f>
        <v>900000</v>
      </c>
      <c r="Q28" s="1">
        <f>Q9*Q24</f>
        <v>1200000</v>
      </c>
      <c r="R28" s="1">
        <f>R9*R24</f>
        <v>1200000</v>
      </c>
      <c r="S28" s="34"/>
    </row>
    <row r="29" spans="1:19" ht="12.75">
      <c r="A29" s="24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5"/>
      <c r="O29" s="1"/>
      <c r="P29" s="1"/>
      <c r="Q29" s="1"/>
      <c r="R29" s="2"/>
      <c r="S29" s="34"/>
    </row>
    <row r="30" spans="1:19" ht="12.75">
      <c r="A30" s="26" t="s">
        <v>2</v>
      </c>
      <c r="B30" s="16">
        <f>SUM(B26:B28)</f>
        <v>0</v>
      </c>
      <c r="C30" s="6">
        <f aca="true" t="shared" si="7" ref="C30:M30">SUM(C26:C28)</f>
        <v>0</v>
      </c>
      <c r="D30" s="6">
        <f t="shared" si="7"/>
        <v>0</v>
      </c>
      <c r="E30" s="6">
        <f t="shared" si="7"/>
        <v>80000</v>
      </c>
      <c r="F30" s="6">
        <f t="shared" si="7"/>
        <v>80000</v>
      </c>
      <c r="G30" s="6">
        <f t="shared" si="7"/>
        <v>80000</v>
      </c>
      <c r="H30" s="6">
        <f t="shared" si="7"/>
        <v>135000</v>
      </c>
      <c r="I30" s="6">
        <f t="shared" si="7"/>
        <v>135000</v>
      </c>
      <c r="J30" s="6">
        <f t="shared" si="7"/>
        <v>135000</v>
      </c>
      <c r="K30" s="6">
        <f t="shared" si="7"/>
        <v>190000</v>
      </c>
      <c r="L30" s="6">
        <f t="shared" si="7"/>
        <v>190000</v>
      </c>
      <c r="M30" s="6">
        <f t="shared" si="7"/>
        <v>190000</v>
      </c>
      <c r="N30" s="16">
        <f>SUM(N26:N28)</f>
        <v>1215000</v>
      </c>
      <c r="O30" s="6">
        <f>SUM(O26:O28)</f>
        <v>3200000</v>
      </c>
      <c r="P30" s="6">
        <f>SUM(P26:P28)</f>
        <v>3720000</v>
      </c>
      <c r="Q30" s="6">
        <f>SUM(Q26:Q28)</f>
        <v>4020000</v>
      </c>
      <c r="R30" s="6">
        <f>SUM(R26:R28)</f>
        <v>4020000</v>
      </c>
      <c r="S30" s="24"/>
    </row>
    <row r="31" spans="1:19" ht="12.75">
      <c r="A31" s="24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15"/>
      <c r="O31" s="1"/>
      <c r="P31" s="1"/>
      <c r="Q31" s="1"/>
      <c r="R31" s="2"/>
      <c r="S31" s="24"/>
    </row>
    <row r="32" spans="1:19" s="45" customFormat="1" ht="12.75">
      <c r="A32" s="25" t="s">
        <v>3</v>
      </c>
      <c r="B32" s="20">
        <f aca="true" t="shared" si="8" ref="B32:R32">B19-B30</f>
        <v>0</v>
      </c>
      <c r="C32" s="8">
        <f t="shared" si="8"/>
        <v>0</v>
      </c>
      <c r="D32" s="8">
        <f t="shared" si="8"/>
        <v>0</v>
      </c>
      <c r="E32" s="8">
        <f t="shared" si="8"/>
        <v>95000</v>
      </c>
      <c r="F32" s="8">
        <f t="shared" si="8"/>
        <v>95000</v>
      </c>
      <c r="G32" s="8">
        <f t="shared" si="8"/>
        <v>95000</v>
      </c>
      <c r="H32" s="8">
        <f t="shared" si="8"/>
        <v>165000</v>
      </c>
      <c r="I32" s="8">
        <f t="shared" si="8"/>
        <v>165000</v>
      </c>
      <c r="J32" s="8">
        <f t="shared" si="8"/>
        <v>165000</v>
      </c>
      <c r="K32" s="8">
        <f t="shared" si="8"/>
        <v>235000</v>
      </c>
      <c r="L32" s="8">
        <f t="shared" si="8"/>
        <v>235000</v>
      </c>
      <c r="M32" s="9">
        <f t="shared" si="8"/>
        <v>235000</v>
      </c>
      <c r="N32" s="20">
        <f t="shared" si="8"/>
        <v>1485000</v>
      </c>
      <c r="O32" s="8">
        <f t="shared" si="8"/>
        <v>4600000</v>
      </c>
      <c r="P32" s="8">
        <f t="shared" si="8"/>
        <v>5580000</v>
      </c>
      <c r="Q32" s="8">
        <f t="shared" si="8"/>
        <v>6280000</v>
      </c>
      <c r="R32" s="9">
        <f t="shared" si="8"/>
        <v>6280000</v>
      </c>
      <c r="S32" s="28"/>
    </row>
    <row r="33" spans="1:19" ht="12.75">
      <c r="A33" s="24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15"/>
      <c r="O33" s="1"/>
      <c r="P33" s="1"/>
      <c r="Q33" s="1"/>
      <c r="R33" s="2"/>
      <c r="S33" s="24"/>
    </row>
    <row r="34" spans="1:19" ht="12.75">
      <c r="A34" s="23" t="s">
        <v>4</v>
      </c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15"/>
      <c r="O34" s="1"/>
      <c r="P34" s="1"/>
      <c r="Q34" s="1"/>
      <c r="R34" s="2"/>
      <c r="S34" s="24"/>
    </row>
    <row r="35" spans="1:19" ht="12.75" hidden="1" outlineLevel="2">
      <c r="A35" s="24" t="s">
        <v>32</v>
      </c>
      <c r="B35" s="15">
        <v>20000</v>
      </c>
      <c r="C35" s="1">
        <v>20000</v>
      </c>
      <c r="D35" s="1">
        <v>20000</v>
      </c>
      <c r="E35" s="1">
        <v>20000</v>
      </c>
      <c r="F35" s="1">
        <v>20000</v>
      </c>
      <c r="G35" s="1">
        <v>20000</v>
      </c>
      <c r="H35" s="1">
        <v>20000</v>
      </c>
      <c r="I35" s="1">
        <v>20000</v>
      </c>
      <c r="J35" s="1">
        <v>20000</v>
      </c>
      <c r="K35" s="1">
        <v>20000</v>
      </c>
      <c r="L35" s="1">
        <v>20000</v>
      </c>
      <c r="M35" s="2">
        <v>20000</v>
      </c>
      <c r="N35" s="15">
        <f>SUM(B35:M35)</f>
        <v>240000</v>
      </c>
      <c r="O35" s="1">
        <v>240000</v>
      </c>
      <c r="P35" s="1">
        <v>240000</v>
      </c>
      <c r="Q35" s="1">
        <v>240000</v>
      </c>
      <c r="R35" s="2">
        <v>240000</v>
      </c>
      <c r="S35" s="24"/>
    </row>
    <row r="36" spans="1:19" ht="12.75" hidden="1" outlineLevel="2">
      <c r="A36" s="24" t="s">
        <v>33</v>
      </c>
      <c r="B36" s="15">
        <v>10000</v>
      </c>
      <c r="C36" s="1">
        <v>10000</v>
      </c>
      <c r="D36" s="1">
        <v>10000</v>
      </c>
      <c r="E36" s="1">
        <v>10000</v>
      </c>
      <c r="F36" s="1">
        <v>10000</v>
      </c>
      <c r="G36" s="1">
        <v>10000</v>
      </c>
      <c r="H36" s="1">
        <v>10000</v>
      </c>
      <c r="I36" s="1">
        <v>10000</v>
      </c>
      <c r="J36" s="1">
        <v>10000</v>
      </c>
      <c r="K36" s="1">
        <v>10000</v>
      </c>
      <c r="L36" s="1">
        <v>10000</v>
      </c>
      <c r="M36" s="2">
        <v>10000</v>
      </c>
      <c r="N36" s="15">
        <f>SUM(B36:M36)</f>
        <v>120000</v>
      </c>
      <c r="O36" s="1">
        <v>240000</v>
      </c>
      <c r="P36" s="1">
        <v>240000</v>
      </c>
      <c r="Q36" s="1">
        <v>240000</v>
      </c>
      <c r="R36" s="2">
        <v>240000</v>
      </c>
      <c r="S36" s="24"/>
    </row>
    <row r="37" spans="1:19" ht="12.75" hidden="1" outlineLevel="1" collapsed="1">
      <c r="A37" s="24" t="s">
        <v>63</v>
      </c>
      <c r="B37" s="15">
        <f aca="true" t="shared" si="9" ref="B37:R37">SUM(B35:B36)</f>
        <v>30000</v>
      </c>
      <c r="C37" s="1">
        <f t="shared" si="9"/>
        <v>30000</v>
      </c>
      <c r="D37" s="1">
        <f t="shared" si="9"/>
        <v>30000</v>
      </c>
      <c r="E37" s="1">
        <f t="shared" si="9"/>
        <v>30000</v>
      </c>
      <c r="F37" s="1">
        <f t="shared" si="9"/>
        <v>30000</v>
      </c>
      <c r="G37" s="1">
        <f t="shared" si="9"/>
        <v>30000</v>
      </c>
      <c r="H37" s="1">
        <f t="shared" si="9"/>
        <v>30000</v>
      </c>
      <c r="I37" s="1">
        <f t="shared" si="9"/>
        <v>30000</v>
      </c>
      <c r="J37" s="1">
        <f t="shared" si="9"/>
        <v>30000</v>
      </c>
      <c r="K37" s="1">
        <f t="shared" si="9"/>
        <v>30000</v>
      </c>
      <c r="L37" s="1">
        <f t="shared" si="9"/>
        <v>30000</v>
      </c>
      <c r="M37" s="2">
        <f t="shared" si="9"/>
        <v>30000</v>
      </c>
      <c r="N37" s="15">
        <f t="shared" si="9"/>
        <v>360000</v>
      </c>
      <c r="O37" s="1">
        <f t="shared" si="9"/>
        <v>480000</v>
      </c>
      <c r="P37" s="1">
        <f t="shared" si="9"/>
        <v>480000</v>
      </c>
      <c r="Q37" s="1">
        <f t="shared" si="9"/>
        <v>480000</v>
      </c>
      <c r="R37" s="2">
        <f t="shared" si="9"/>
        <v>480000</v>
      </c>
      <c r="S37" s="24" t="s">
        <v>23</v>
      </c>
    </row>
    <row r="38" spans="1:19" ht="12.75" hidden="1" outlineLevel="1">
      <c r="A38" s="24" t="s">
        <v>64</v>
      </c>
      <c r="B38" s="15">
        <v>10000</v>
      </c>
      <c r="C38" s="1">
        <v>10000</v>
      </c>
      <c r="D38" s="1">
        <v>10000</v>
      </c>
      <c r="E38" s="1">
        <v>10000</v>
      </c>
      <c r="F38" s="1">
        <v>10000</v>
      </c>
      <c r="G38" s="1">
        <v>10000</v>
      </c>
      <c r="H38" s="1">
        <v>10000</v>
      </c>
      <c r="I38" s="1">
        <v>10000</v>
      </c>
      <c r="J38" s="1">
        <v>10000</v>
      </c>
      <c r="K38" s="1">
        <v>10000</v>
      </c>
      <c r="L38" s="1">
        <v>10000</v>
      </c>
      <c r="M38" s="2">
        <v>10000</v>
      </c>
      <c r="N38" s="15">
        <f>SUM(B38:M38)</f>
        <v>120000</v>
      </c>
      <c r="O38" s="1">
        <v>120000</v>
      </c>
      <c r="P38" s="1">
        <v>120000</v>
      </c>
      <c r="Q38" s="1">
        <v>120000</v>
      </c>
      <c r="R38" s="2">
        <v>120000</v>
      </c>
      <c r="S38" s="24" t="s">
        <v>5</v>
      </c>
    </row>
    <row r="39" spans="1:19" ht="12.75" hidden="1" outlineLevel="1">
      <c r="A39" s="24" t="s">
        <v>34</v>
      </c>
      <c r="B39" s="15">
        <v>1500</v>
      </c>
      <c r="C39" s="1">
        <v>1500</v>
      </c>
      <c r="D39" s="1">
        <v>1500</v>
      </c>
      <c r="E39" s="1">
        <v>1500</v>
      </c>
      <c r="F39" s="1">
        <v>1500</v>
      </c>
      <c r="G39" s="1">
        <v>1500</v>
      </c>
      <c r="H39" s="1">
        <v>1500</v>
      </c>
      <c r="I39" s="1">
        <v>1500</v>
      </c>
      <c r="J39" s="1">
        <v>1500</v>
      </c>
      <c r="K39" s="1">
        <v>1500</v>
      </c>
      <c r="L39" s="1">
        <v>1500</v>
      </c>
      <c r="M39" s="2">
        <v>1500</v>
      </c>
      <c r="N39" s="15">
        <f>SUM(B39:M39)</f>
        <v>18000</v>
      </c>
      <c r="O39" s="1">
        <v>24000</v>
      </c>
      <c r="P39" s="1">
        <v>30000</v>
      </c>
      <c r="Q39" s="1">
        <v>30000</v>
      </c>
      <c r="R39" s="2">
        <v>30000</v>
      </c>
      <c r="S39" s="24"/>
    </row>
    <row r="40" spans="1:19" ht="12.75" hidden="1" outlineLevel="1">
      <c r="A40" s="24" t="s">
        <v>35</v>
      </c>
      <c r="B40" s="15">
        <v>2000</v>
      </c>
      <c r="C40" s="1">
        <v>2000</v>
      </c>
      <c r="D40" s="1">
        <v>2000</v>
      </c>
      <c r="E40" s="1">
        <v>2000</v>
      </c>
      <c r="F40" s="1">
        <v>2000</v>
      </c>
      <c r="G40" s="1">
        <v>2000</v>
      </c>
      <c r="H40" s="1">
        <v>2000</v>
      </c>
      <c r="I40" s="1">
        <v>2000</v>
      </c>
      <c r="J40" s="1">
        <v>2000</v>
      </c>
      <c r="K40" s="1">
        <v>2000</v>
      </c>
      <c r="L40" s="1">
        <v>2000</v>
      </c>
      <c r="M40" s="2">
        <v>2000</v>
      </c>
      <c r="N40" s="15">
        <f>SUM(B40:M40)</f>
        <v>24000</v>
      </c>
      <c r="O40" s="1">
        <v>24000</v>
      </c>
      <c r="P40" s="1">
        <v>24000</v>
      </c>
      <c r="Q40" s="1">
        <v>24000</v>
      </c>
      <c r="R40" s="2">
        <v>24000</v>
      </c>
      <c r="S40" s="24"/>
    </row>
    <row r="41" spans="1:19" ht="12.75" hidden="1" outlineLevel="1">
      <c r="A41" s="24" t="s">
        <v>6</v>
      </c>
      <c r="B41" s="15">
        <v>5000</v>
      </c>
      <c r="C41" s="1">
        <v>5000</v>
      </c>
      <c r="D41" s="1">
        <v>5000</v>
      </c>
      <c r="E41" s="1">
        <v>5000</v>
      </c>
      <c r="F41" s="1">
        <v>5000</v>
      </c>
      <c r="G41" s="1">
        <v>5000</v>
      </c>
      <c r="H41" s="1">
        <v>5000</v>
      </c>
      <c r="I41" s="1">
        <v>5000</v>
      </c>
      <c r="J41" s="1">
        <v>5000</v>
      </c>
      <c r="K41" s="1">
        <v>5000</v>
      </c>
      <c r="L41" s="1">
        <v>5000</v>
      </c>
      <c r="M41" s="2">
        <v>5000</v>
      </c>
      <c r="N41" s="15">
        <f>SUM(B41:M41)</f>
        <v>60000</v>
      </c>
      <c r="O41" s="1">
        <v>60000</v>
      </c>
      <c r="P41" s="1">
        <v>60000</v>
      </c>
      <c r="Q41" s="1">
        <v>60000</v>
      </c>
      <c r="R41" s="2">
        <v>60000</v>
      </c>
      <c r="S41" s="24"/>
    </row>
    <row r="42" spans="1:19" ht="12.75" collapsed="1">
      <c r="A42" s="26" t="s">
        <v>8</v>
      </c>
      <c r="B42" s="16">
        <f aca="true" t="shared" si="10" ref="B42:M42">B38+B37+B39+B40+B41</f>
        <v>48500</v>
      </c>
      <c r="C42" s="6">
        <f t="shared" si="10"/>
        <v>48500</v>
      </c>
      <c r="D42" s="6">
        <f t="shared" si="10"/>
        <v>48500</v>
      </c>
      <c r="E42" s="6">
        <f t="shared" si="10"/>
        <v>48500</v>
      </c>
      <c r="F42" s="6">
        <f t="shared" si="10"/>
        <v>48500</v>
      </c>
      <c r="G42" s="6">
        <f t="shared" si="10"/>
        <v>48500</v>
      </c>
      <c r="H42" s="6">
        <f t="shared" si="10"/>
        <v>48500</v>
      </c>
      <c r="I42" s="6">
        <f t="shared" si="10"/>
        <v>48500</v>
      </c>
      <c r="J42" s="6">
        <f t="shared" si="10"/>
        <v>48500</v>
      </c>
      <c r="K42" s="6">
        <f t="shared" si="10"/>
        <v>48500</v>
      </c>
      <c r="L42" s="6">
        <f t="shared" si="10"/>
        <v>48500</v>
      </c>
      <c r="M42" s="7">
        <f t="shared" si="10"/>
        <v>48500</v>
      </c>
      <c r="N42" s="16">
        <f>SUM(B42:M42)</f>
        <v>582000</v>
      </c>
      <c r="O42" s="6">
        <f>O38+O37+O39+O40+O41</f>
        <v>708000</v>
      </c>
      <c r="P42" s="6">
        <f>P38+P37+P39+P40+P41</f>
        <v>714000</v>
      </c>
      <c r="Q42" s="6">
        <f>Q38+Q37+Q39+Q40+Q41</f>
        <v>714000</v>
      </c>
      <c r="R42" s="7">
        <f>R38+R37+R39+R40+R41</f>
        <v>714000</v>
      </c>
      <c r="S42" s="24"/>
    </row>
    <row r="43" spans="1:19" ht="12.75">
      <c r="A43" s="24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5"/>
      <c r="O43" s="1"/>
      <c r="P43" s="1"/>
      <c r="Q43" s="1"/>
      <c r="R43" s="2"/>
      <c r="S43" s="24"/>
    </row>
    <row r="44" spans="1:19" ht="12.75">
      <c r="A44" s="23" t="s">
        <v>7</v>
      </c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5"/>
      <c r="O44" s="1"/>
      <c r="P44" s="1"/>
      <c r="Q44" s="1"/>
      <c r="R44" s="2"/>
      <c r="S44" s="24"/>
    </row>
    <row r="45" spans="1:19" ht="12.75" hidden="1" outlineLevel="1">
      <c r="A45" s="24" t="s">
        <v>36</v>
      </c>
      <c r="B45" s="15">
        <v>10000</v>
      </c>
      <c r="C45" s="1">
        <v>10000</v>
      </c>
      <c r="D45" s="1">
        <v>10000</v>
      </c>
      <c r="E45" s="1">
        <v>10000</v>
      </c>
      <c r="F45" s="1">
        <v>10000</v>
      </c>
      <c r="G45" s="1">
        <v>10000</v>
      </c>
      <c r="H45" s="1">
        <v>10000</v>
      </c>
      <c r="I45" s="1">
        <v>10000</v>
      </c>
      <c r="J45" s="1">
        <v>10000</v>
      </c>
      <c r="K45" s="1">
        <v>10000</v>
      </c>
      <c r="L45" s="1">
        <v>10000</v>
      </c>
      <c r="M45" s="2">
        <v>10000</v>
      </c>
      <c r="N45" s="15">
        <f>SUM(B45:M45)</f>
        <v>120000</v>
      </c>
      <c r="O45" s="1">
        <v>150000</v>
      </c>
      <c r="P45" s="1">
        <v>180000</v>
      </c>
      <c r="Q45" s="1">
        <v>180000</v>
      </c>
      <c r="R45" s="2">
        <v>180000</v>
      </c>
      <c r="S45" s="24"/>
    </row>
    <row r="46" spans="1:19" ht="12.75" hidden="1" outlineLevel="1">
      <c r="A46" s="24" t="s">
        <v>37</v>
      </c>
      <c r="B46" s="15">
        <v>40000</v>
      </c>
      <c r="C46" s="1">
        <v>40000</v>
      </c>
      <c r="D46" s="1">
        <v>40000</v>
      </c>
      <c r="E46" s="1">
        <v>40000</v>
      </c>
      <c r="F46" s="1">
        <v>40000</v>
      </c>
      <c r="G46" s="1">
        <v>40000</v>
      </c>
      <c r="H46" s="1">
        <v>40000</v>
      </c>
      <c r="I46" s="1">
        <v>40000</v>
      </c>
      <c r="J46" s="1">
        <v>40000</v>
      </c>
      <c r="K46" s="1">
        <v>40000</v>
      </c>
      <c r="L46" s="1">
        <v>40000</v>
      </c>
      <c r="M46" s="2">
        <v>40000</v>
      </c>
      <c r="N46" s="15">
        <f>SUM(B46:M46)</f>
        <v>480000</v>
      </c>
      <c r="O46" s="1">
        <v>500000</v>
      </c>
      <c r="P46" s="1">
        <v>700000</v>
      </c>
      <c r="Q46" s="1">
        <v>700000</v>
      </c>
      <c r="R46" s="2">
        <v>700000</v>
      </c>
      <c r="S46" s="24"/>
    </row>
    <row r="47" spans="1:19" ht="12.75" hidden="1" outlineLevel="1">
      <c r="A47" s="24" t="s">
        <v>38</v>
      </c>
      <c r="B47" s="15"/>
      <c r="C47" s="1"/>
      <c r="D47" s="1"/>
      <c r="E47" s="1">
        <v>30000</v>
      </c>
      <c r="F47" s="1"/>
      <c r="G47" s="1"/>
      <c r="H47" s="1"/>
      <c r="I47" s="1"/>
      <c r="J47" s="1"/>
      <c r="K47" s="1"/>
      <c r="L47" s="1"/>
      <c r="M47" s="2"/>
      <c r="N47" s="15">
        <f>SUM(B47:M47)</f>
        <v>30000</v>
      </c>
      <c r="O47" s="1">
        <v>60000</v>
      </c>
      <c r="P47" s="1">
        <v>60000</v>
      </c>
      <c r="Q47" s="1">
        <v>60000</v>
      </c>
      <c r="R47" s="2">
        <v>60000</v>
      </c>
      <c r="S47" s="24"/>
    </row>
    <row r="48" spans="1:19" ht="12.75" hidden="1" outlineLevel="1">
      <c r="A48" s="24" t="s">
        <v>29</v>
      </c>
      <c r="B48" s="15">
        <v>10000</v>
      </c>
      <c r="C48" s="1">
        <v>10000</v>
      </c>
      <c r="D48" s="1">
        <v>10000</v>
      </c>
      <c r="E48" s="1">
        <v>10000</v>
      </c>
      <c r="F48" s="1">
        <v>10000</v>
      </c>
      <c r="G48" s="1">
        <v>10000</v>
      </c>
      <c r="H48" s="1">
        <v>10000</v>
      </c>
      <c r="I48" s="1">
        <v>10000</v>
      </c>
      <c r="J48" s="1">
        <v>10000</v>
      </c>
      <c r="K48" s="1">
        <v>10000</v>
      </c>
      <c r="L48" s="1">
        <v>10000</v>
      </c>
      <c r="M48" s="2">
        <v>10000</v>
      </c>
      <c r="N48" s="15">
        <f>SUM(B48:M48)</f>
        <v>120000</v>
      </c>
      <c r="O48" s="1">
        <v>120000</v>
      </c>
      <c r="P48" s="1">
        <v>120000</v>
      </c>
      <c r="Q48" s="1">
        <v>120000</v>
      </c>
      <c r="R48" s="2">
        <v>120000</v>
      </c>
      <c r="S48" s="24"/>
    </row>
    <row r="49" spans="1:19" ht="12.75" collapsed="1">
      <c r="A49" s="26" t="s">
        <v>30</v>
      </c>
      <c r="B49" s="16">
        <f>SUM(B45:B48)</f>
        <v>60000</v>
      </c>
      <c r="C49" s="6">
        <f aca="true" t="shared" si="11" ref="C49:O49">SUM(C45:C48)</f>
        <v>60000</v>
      </c>
      <c r="D49" s="6">
        <f t="shared" si="11"/>
        <v>60000</v>
      </c>
      <c r="E49" s="6">
        <f t="shared" si="11"/>
        <v>90000</v>
      </c>
      <c r="F49" s="6">
        <f t="shared" si="11"/>
        <v>60000</v>
      </c>
      <c r="G49" s="6">
        <f t="shared" si="11"/>
        <v>60000</v>
      </c>
      <c r="H49" s="6">
        <f t="shared" si="11"/>
        <v>60000</v>
      </c>
      <c r="I49" s="6">
        <f t="shared" si="11"/>
        <v>60000</v>
      </c>
      <c r="J49" s="6">
        <f t="shared" si="11"/>
        <v>60000</v>
      </c>
      <c r="K49" s="6">
        <f t="shared" si="11"/>
        <v>60000</v>
      </c>
      <c r="L49" s="6">
        <f t="shared" si="11"/>
        <v>60000</v>
      </c>
      <c r="M49" s="7">
        <f t="shared" si="11"/>
        <v>60000</v>
      </c>
      <c r="N49" s="16">
        <f>SUM(B49:M49)</f>
        <v>750000</v>
      </c>
      <c r="O49" s="6">
        <f t="shared" si="11"/>
        <v>830000</v>
      </c>
      <c r="P49" s="6">
        <f>SUM(P45:P48)</f>
        <v>1060000</v>
      </c>
      <c r="Q49" s="6">
        <f>SUM(Q45:Q48)</f>
        <v>1060000</v>
      </c>
      <c r="R49" s="7">
        <f>SUM(R45:R48)</f>
        <v>1060000</v>
      </c>
      <c r="S49" s="24"/>
    </row>
    <row r="50" spans="1:19" ht="12.75">
      <c r="A50" s="24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5"/>
      <c r="O50" s="1"/>
      <c r="P50" s="1"/>
      <c r="Q50" s="1"/>
      <c r="R50" s="2"/>
      <c r="S50" s="24"/>
    </row>
    <row r="51" spans="1:19" ht="12.75">
      <c r="A51" s="23" t="s">
        <v>31</v>
      </c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15"/>
      <c r="O51" s="1"/>
      <c r="P51" s="1"/>
      <c r="Q51" s="1"/>
      <c r="R51" s="2"/>
      <c r="S51" s="24"/>
    </row>
    <row r="52" spans="1:19" ht="12.75" hidden="1" outlineLevel="1">
      <c r="A52" s="24" t="s">
        <v>40</v>
      </c>
      <c r="B52" s="15">
        <v>20000</v>
      </c>
      <c r="C52" s="1">
        <v>20000</v>
      </c>
      <c r="D52" s="1">
        <v>20000</v>
      </c>
      <c r="E52" s="1">
        <v>20000</v>
      </c>
      <c r="F52" s="1">
        <v>20000</v>
      </c>
      <c r="G52" s="1">
        <v>20000</v>
      </c>
      <c r="H52" s="1">
        <v>20000</v>
      </c>
      <c r="I52" s="1">
        <v>20000</v>
      </c>
      <c r="J52" s="1">
        <v>20000</v>
      </c>
      <c r="K52" s="1">
        <v>20000</v>
      </c>
      <c r="L52" s="1">
        <v>20000</v>
      </c>
      <c r="M52" s="2">
        <v>20000</v>
      </c>
      <c r="N52" s="15">
        <f>SUM(B52:M52)</f>
        <v>240000</v>
      </c>
      <c r="O52" s="1">
        <v>240000</v>
      </c>
      <c r="P52" s="1">
        <v>240000</v>
      </c>
      <c r="Q52" s="1">
        <v>240000</v>
      </c>
      <c r="R52" s="2">
        <v>240000</v>
      </c>
      <c r="S52" s="24"/>
    </row>
    <row r="53" spans="1:19" ht="12.75" hidden="1" outlineLevel="1">
      <c r="A53" s="24" t="s">
        <v>41</v>
      </c>
      <c r="B53" s="15">
        <v>20000</v>
      </c>
      <c r="C53" s="1">
        <v>20000</v>
      </c>
      <c r="D53" s="1">
        <v>20000</v>
      </c>
      <c r="E53" s="1">
        <v>20000</v>
      </c>
      <c r="F53" s="1">
        <v>20000</v>
      </c>
      <c r="G53" s="1">
        <v>20000</v>
      </c>
      <c r="H53" s="1">
        <v>20000</v>
      </c>
      <c r="I53" s="1">
        <v>20000</v>
      </c>
      <c r="J53" s="1">
        <v>20000</v>
      </c>
      <c r="K53" s="1">
        <v>20000</v>
      </c>
      <c r="L53" s="1">
        <v>20000</v>
      </c>
      <c r="M53" s="2">
        <v>20000</v>
      </c>
      <c r="N53" s="15">
        <f>SUM(B53:M53)</f>
        <v>240000</v>
      </c>
      <c r="O53" s="1">
        <v>240000</v>
      </c>
      <c r="P53" s="1">
        <v>240000</v>
      </c>
      <c r="Q53" s="1">
        <v>240000</v>
      </c>
      <c r="R53" s="2">
        <v>240000</v>
      </c>
      <c r="S53" s="24"/>
    </row>
    <row r="54" spans="1:19" ht="12.75" collapsed="1">
      <c r="A54" s="26" t="s">
        <v>42</v>
      </c>
      <c r="B54" s="16">
        <f>SUM(B52:B53)</f>
        <v>40000</v>
      </c>
      <c r="C54" s="6">
        <f aca="true" t="shared" si="12" ref="C54:M54">SUM(C52:C53)</f>
        <v>40000</v>
      </c>
      <c r="D54" s="6">
        <f t="shared" si="12"/>
        <v>40000</v>
      </c>
      <c r="E54" s="6">
        <f t="shared" si="12"/>
        <v>40000</v>
      </c>
      <c r="F54" s="6">
        <f t="shared" si="12"/>
        <v>40000</v>
      </c>
      <c r="G54" s="6">
        <f t="shared" si="12"/>
        <v>40000</v>
      </c>
      <c r="H54" s="6">
        <f t="shared" si="12"/>
        <v>40000</v>
      </c>
      <c r="I54" s="6">
        <f t="shared" si="12"/>
        <v>40000</v>
      </c>
      <c r="J54" s="6">
        <f t="shared" si="12"/>
        <v>40000</v>
      </c>
      <c r="K54" s="6">
        <f t="shared" si="12"/>
        <v>40000</v>
      </c>
      <c r="L54" s="6">
        <f t="shared" si="12"/>
        <v>40000</v>
      </c>
      <c r="M54" s="7">
        <f t="shared" si="12"/>
        <v>40000</v>
      </c>
      <c r="N54" s="16">
        <f>SUM(B54:M54)</f>
        <v>480000</v>
      </c>
      <c r="O54" s="6">
        <f>SUM(O52:O53)</f>
        <v>480000</v>
      </c>
      <c r="P54" s="6">
        <f>SUM(P52:P53)</f>
        <v>480000</v>
      </c>
      <c r="Q54" s="6">
        <f>SUM(Q52:Q53)</f>
        <v>480000</v>
      </c>
      <c r="R54" s="7">
        <f>SUM(R52:R53)</f>
        <v>480000</v>
      </c>
      <c r="S54" s="24"/>
    </row>
    <row r="55" spans="1:19" ht="12.75">
      <c r="A55" s="24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15"/>
      <c r="O55" s="1"/>
      <c r="P55" s="1"/>
      <c r="Q55" s="1"/>
      <c r="R55" s="2"/>
      <c r="S55" s="24"/>
    </row>
    <row r="56" spans="1:19" ht="12.75">
      <c r="A56" s="27" t="s">
        <v>9</v>
      </c>
      <c r="B56" s="17">
        <f>B42+B49+B54</f>
        <v>148500</v>
      </c>
      <c r="C56" s="4">
        <f aca="true" t="shared" si="13" ref="C56:R56">C42+C49+C54</f>
        <v>148500</v>
      </c>
      <c r="D56" s="4">
        <f t="shared" si="13"/>
        <v>148500</v>
      </c>
      <c r="E56" s="4">
        <f t="shared" si="13"/>
        <v>178500</v>
      </c>
      <c r="F56" s="4">
        <f t="shared" si="13"/>
        <v>148500</v>
      </c>
      <c r="G56" s="4">
        <f t="shared" si="13"/>
        <v>148500</v>
      </c>
      <c r="H56" s="4">
        <f t="shared" si="13"/>
        <v>148500</v>
      </c>
      <c r="I56" s="4">
        <f t="shared" si="13"/>
        <v>148500</v>
      </c>
      <c r="J56" s="4">
        <f t="shared" si="13"/>
        <v>148500</v>
      </c>
      <c r="K56" s="4">
        <f t="shared" si="13"/>
        <v>148500</v>
      </c>
      <c r="L56" s="4">
        <f t="shared" si="13"/>
        <v>148500</v>
      </c>
      <c r="M56" s="18">
        <f t="shared" si="13"/>
        <v>148500</v>
      </c>
      <c r="N56" s="17">
        <f>SUM(B56:M56)</f>
        <v>1812000</v>
      </c>
      <c r="O56" s="4">
        <f t="shared" si="13"/>
        <v>2018000</v>
      </c>
      <c r="P56" s="4">
        <f t="shared" si="13"/>
        <v>2254000</v>
      </c>
      <c r="Q56" s="4">
        <f t="shared" si="13"/>
        <v>2254000</v>
      </c>
      <c r="R56" s="18">
        <f t="shared" si="13"/>
        <v>2254000</v>
      </c>
      <c r="S56" s="24"/>
    </row>
    <row r="57" spans="1:19" ht="12.75">
      <c r="A57" s="25" t="s">
        <v>10</v>
      </c>
      <c r="B57" s="20">
        <f aca="true" t="shared" si="14" ref="B57:M57">B32-B56</f>
        <v>-148500</v>
      </c>
      <c r="C57" s="8">
        <f t="shared" si="14"/>
        <v>-148500</v>
      </c>
      <c r="D57" s="8">
        <f t="shared" si="14"/>
        <v>-148500</v>
      </c>
      <c r="E57" s="8">
        <f t="shared" si="14"/>
        <v>-83500</v>
      </c>
      <c r="F57" s="8">
        <f t="shared" si="14"/>
        <v>-53500</v>
      </c>
      <c r="G57" s="8">
        <f t="shared" si="14"/>
        <v>-53500</v>
      </c>
      <c r="H57" s="8">
        <f t="shared" si="14"/>
        <v>16500</v>
      </c>
      <c r="I57" s="8">
        <f t="shared" si="14"/>
        <v>16500</v>
      </c>
      <c r="J57" s="8">
        <f t="shared" si="14"/>
        <v>16500</v>
      </c>
      <c r="K57" s="8">
        <f t="shared" si="14"/>
        <v>86500</v>
      </c>
      <c r="L57" s="8">
        <f t="shared" si="14"/>
        <v>86500</v>
      </c>
      <c r="M57" s="9">
        <f t="shared" si="14"/>
        <v>86500</v>
      </c>
      <c r="N57" s="20">
        <f>SUM(B57:M57)</f>
        <v>-327000</v>
      </c>
      <c r="O57" s="8">
        <f>O32-O56</f>
        <v>2582000</v>
      </c>
      <c r="P57" s="8">
        <f>P32-P56</f>
        <v>3326000</v>
      </c>
      <c r="Q57" s="8">
        <f>Q32-Q56</f>
        <v>4026000</v>
      </c>
      <c r="R57" s="9">
        <f>R32-R56</f>
        <v>4026000</v>
      </c>
      <c r="S57" s="24"/>
    </row>
    <row r="58" spans="1:19" ht="12.75">
      <c r="A58" s="28"/>
      <c r="B58" s="1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9"/>
      <c r="O58" s="12"/>
      <c r="P58" s="12"/>
      <c r="Q58" s="12"/>
      <c r="R58" s="13"/>
      <c r="S58" s="24"/>
    </row>
    <row r="59" spans="1:19" ht="12.75">
      <c r="A59" s="24" t="s">
        <v>11</v>
      </c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15"/>
      <c r="O59" s="1"/>
      <c r="P59" s="1"/>
      <c r="Q59" s="1"/>
      <c r="R59" s="2"/>
      <c r="S59" s="24"/>
    </row>
    <row r="60" spans="1:19" ht="12.75">
      <c r="A60" s="24" t="s">
        <v>12</v>
      </c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5">
        <f>$N$69/5</f>
        <v>140000</v>
      </c>
      <c r="O60" s="1">
        <f>$N$69/5</f>
        <v>140000</v>
      </c>
      <c r="P60" s="1">
        <f>$N$69/5</f>
        <v>140000</v>
      </c>
      <c r="Q60" s="1">
        <f>$N$69/5</f>
        <v>140000</v>
      </c>
      <c r="R60" s="2">
        <f>$N$69/5</f>
        <v>140000</v>
      </c>
      <c r="S60" s="24" t="s">
        <v>19</v>
      </c>
    </row>
    <row r="61" spans="1:19" ht="12.75">
      <c r="A61" s="24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15"/>
      <c r="O61" s="1"/>
      <c r="P61" s="1"/>
      <c r="Q61" s="1"/>
      <c r="R61" s="2"/>
      <c r="S61" s="24"/>
    </row>
    <row r="62" spans="1:19" s="47" customFormat="1" ht="12.75">
      <c r="A62" s="26" t="s">
        <v>13</v>
      </c>
      <c r="B62" s="16">
        <f>B57-B59-B60</f>
        <v>-148500</v>
      </c>
      <c r="C62" s="6">
        <f aca="true" t="shared" si="15" ref="C62:M62">C57-C59-C60</f>
        <v>-148500</v>
      </c>
      <c r="D62" s="6">
        <f t="shared" si="15"/>
        <v>-148500</v>
      </c>
      <c r="E62" s="6">
        <f t="shared" si="15"/>
        <v>-83500</v>
      </c>
      <c r="F62" s="6">
        <f t="shared" si="15"/>
        <v>-53500</v>
      </c>
      <c r="G62" s="6">
        <f t="shared" si="15"/>
        <v>-53500</v>
      </c>
      <c r="H62" s="6">
        <f t="shared" si="15"/>
        <v>16500</v>
      </c>
      <c r="I62" s="6">
        <f t="shared" si="15"/>
        <v>16500</v>
      </c>
      <c r="J62" s="6">
        <f t="shared" si="15"/>
        <v>16500</v>
      </c>
      <c r="K62" s="6">
        <f t="shared" si="15"/>
        <v>86500</v>
      </c>
      <c r="L62" s="6">
        <f t="shared" si="15"/>
        <v>86500</v>
      </c>
      <c r="M62" s="6">
        <f t="shared" si="15"/>
        <v>86500</v>
      </c>
      <c r="N62" s="16">
        <f>SUM(B62:M62)</f>
        <v>-327000</v>
      </c>
      <c r="O62" s="6">
        <f>O57-O59-O60</f>
        <v>2442000</v>
      </c>
      <c r="P62" s="6">
        <f>P57-P59-P60</f>
        <v>3186000</v>
      </c>
      <c r="Q62" s="6">
        <f>Q57-Q59-Q60</f>
        <v>3886000</v>
      </c>
      <c r="R62" s="7">
        <f>R57-R59-R60</f>
        <v>3886000</v>
      </c>
      <c r="S62" s="26"/>
    </row>
    <row r="63" spans="1:19" s="45" customFormat="1" ht="12.75">
      <c r="A63" s="26" t="s">
        <v>65</v>
      </c>
      <c r="B63" s="19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12">
        <f>SUM(B63:M63)</f>
        <v>0</v>
      </c>
      <c r="O63" s="41">
        <f>(O62+N62)*$S$63</f>
        <v>507600</v>
      </c>
      <c r="P63" s="12">
        <f>P62*$S$63</f>
        <v>764640</v>
      </c>
      <c r="Q63" s="12">
        <f>Q62*$S$63</f>
        <v>932640</v>
      </c>
      <c r="R63" s="12">
        <f>R62*$S$63</f>
        <v>932640</v>
      </c>
      <c r="S63" s="35">
        <v>0.24</v>
      </c>
    </row>
    <row r="64" spans="1:19" s="47" customFormat="1" ht="12.75">
      <c r="A64" s="25" t="s">
        <v>14</v>
      </c>
      <c r="B64" s="20">
        <f>B62-B63</f>
        <v>-148500</v>
      </c>
      <c r="C64" s="40">
        <f aca="true" t="shared" si="16" ref="C64:M64">C62-C63</f>
        <v>-148500</v>
      </c>
      <c r="D64" s="40">
        <f t="shared" si="16"/>
        <v>-148500</v>
      </c>
      <c r="E64" s="40">
        <f t="shared" si="16"/>
        <v>-83500</v>
      </c>
      <c r="F64" s="40">
        <f t="shared" si="16"/>
        <v>-53500</v>
      </c>
      <c r="G64" s="40">
        <f t="shared" si="16"/>
        <v>-53500</v>
      </c>
      <c r="H64" s="40">
        <f t="shared" si="16"/>
        <v>16500</v>
      </c>
      <c r="I64" s="40">
        <f t="shared" si="16"/>
        <v>16500</v>
      </c>
      <c r="J64" s="40">
        <f t="shared" si="16"/>
        <v>16500</v>
      </c>
      <c r="K64" s="40">
        <f t="shared" si="16"/>
        <v>86500</v>
      </c>
      <c r="L64" s="40">
        <f t="shared" si="16"/>
        <v>86500</v>
      </c>
      <c r="M64" s="9">
        <f t="shared" si="16"/>
        <v>86500</v>
      </c>
      <c r="N64" s="20">
        <f>N62-N63</f>
        <v>-327000</v>
      </c>
      <c r="O64" s="8">
        <f>O62-O63</f>
        <v>1934400</v>
      </c>
      <c r="P64" s="8">
        <f>P62-P63</f>
        <v>2421360</v>
      </c>
      <c r="Q64" s="8">
        <f>Q62-Q63</f>
        <v>2953360</v>
      </c>
      <c r="R64" s="9">
        <f>R62-R63</f>
        <v>2953360</v>
      </c>
      <c r="S64" s="26"/>
    </row>
    <row r="65" spans="1:19" ht="12.75">
      <c r="A65" s="24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5"/>
      <c r="O65" s="1"/>
      <c r="P65" s="1"/>
      <c r="Q65" s="1"/>
      <c r="R65" s="2"/>
      <c r="S65" s="24"/>
    </row>
    <row r="66" spans="1:19" ht="12.75">
      <c r="A66" s="29" t="s">
        <v>43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15"/>
      <c r="O66" s="1"/>
      <c r="P66" s="1"/>
      <c r="Q66" s="1"/>
      <c r="R66" s="2"/>
      <c r="S66" s="24"/>
    </row>
    <row r="67" spans="1:19" ht="12.75">
      <c r="A67" s="24" t="s">
        <v>27</v>
      </c>
      <c r="B67" s="15">
        <v>500000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5">
        <v>500000</v>
      </c>
      <c r="O67" s="1"/>
      <c r="P67" s="1"/>
      <c r="Q67" s="1"/>
      <c r="R67" s="2"/>
      <c r="S67" s="24"/>
    </row>
    <row r="68" spans="1:19" ht="12.75">
      <c r="A68" s="24" t="s">
        <v>15</v>
      </c>
      <c r="B68" s="15">
        <v>200000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15">
        <v>200000</v>
      </c>
      <c r="O68" s="1"/>
      <c r="P68" s="1"/>
      <c r="Q68" s="1"/>
      <c r="R68" s="2"/>
      <c r="S68" s="24"/>
    </row>
    <row r="69" spans="1:19" ht="12.75">
      <c r="A69" s="27" t="s">
        <v>16</v>
      </c>
      <c r="B69" s="17">
        <f>SUM(B67:B68)</f>
        <v>700000</v>
      </c>
      <c r="C69" s="4"/>
      <c r="D69" s="4"/>
      <c r="E69" s="4"/>
      <c r="F69" s="4"/>
      <c r="G69" s="4"/>
      <c r="H69" s="4"/>
      <c r="I69" s="4"/>
      <c r="J69" s="4"/>
      <c r="K69" s="1"/>
      <c r="L69" s="1"/>
      <c r="M69" s="2"/>
      <c r="N69" s="17">
        <f>SUM(N67:N68)</f>
        <v>700000</v>
      </c>
      <c r="O69" s="1"/>
      <c r="P69" s="1"/>
      <c r="Q69" s="1"/>
      <c r="R69" s="2"/>
      <c r="S69" s="24"/>
    </row>
    <row r="70" spans="1:19" ht="12.75">
      <c r="A70" s="24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15"/>
      <c r="O70" s="1"/>
      <c r="P70" s="1"/>
      <c r="Q70" s="1"/>
      <c r="R70" s="2"/>
      <c r="S70" s="24"/>
    </row>
    <row r="71" spans="1:19" ht="12.75">
      <c r="A71" s="23" t="s">
        <v>18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15"/>
      <c r="O71" s="1"/>
      <c r="P71" s="1"/>
      <c r="Q71" s="1"/>
      <c r="R71" s="2"/>
      <c r="S71" s="24"/>
    </row>
    <row r="72" spans="1:19" ht="12.75">
      <c r="A72" s="24" t="s">
        <v>20</v>
      </c>
      <c r="B72" s="15">
        <f>B64-B69+B60</f>
        <v>-848500</v>
      </c>
      <c r="C72" s="1">
        <f aca="true" t="shared" si="17" ref="C72:J72">C64-C69+C60</f>
        <v>-148500</v>
      </c>
      <c r="D72" s="1">
        <f t="shared" si="17"/>
        <v>-148500</v>
      </c>
      <c r="E72" s="1">
        <f t="shared" si="17"/>
        <v>-83500</v>
      </c>
      <c r="F72" s="1">
        <f t="shared" si="17"/>
        <v>-53500</v>
      </c>
      <c r="G72" s="1">
        <f t="shared" si="17"/>
        <v>-53500</v>
      </c>
      <c r="H72" s="1">
        <f t="shared" si="17"/>
        <v>16500</v>
      </c>
      <c r="I72" s="1">
        <f t="shared" si="17"/>
        <v>16500</v>
      </c>
      <c r="J72" s="1">
        <f t="shared" si="17"/>
        <v>16500</v>
      </c>
      <c r="K72" s="1">
        <f aca="true" t="shared" si="18" ref="K72:R72">K64-K69+K60</f>
        <v>86500</v>
      </c>
      <c r="L72" s="1">
        <f t="shared" si="18"/>
        <v>86500</v>
      </c>
      <c r="M72" s="2">
        <f t="shared" si="18"/>
        <v>86500</v>
      </c>
      <c r="N72" s="15">
        <f>N64-N69+N60</f>
        <v>-887000</v>
      </c>
      <c r="O72" s="1">
        <f t="shared" si="18"/>
        <v>2074400</v>
      </c>
      <c r="P72" s="1">
        <f t="shared" si="18"/>
        <v>2561360</v>
      </c>
      <c r="Q72" s="1">
        <f t="shared" si="18"/>
        <v>3093360</v>
      </c>
      <c r="R72" s="2">
        <f t="shared" si="18"/>
        <v>3093360</v>
      </c>
      <c r="S72" s="24"/>
    </row>
    <row r="73" spans="1:19" ht="12.75">
      <c r="A73" s="24" t="s">
        <v>21</v>
      </c>
      <c r="B73" s="15">
        <f>B72</f>
        <v>-848500</v>
      </c>
      <c r="C73" s="1">
        <f>B73+C72</f>
        <v>-997000</v>
      </c>
      <c r="D73" s="1">
        <f aca="true" t="shared" si="19" ref="D73:M73">C73+D72</f>
        <v>-1145500</v>
      </c>
      <c r="E73" s="1">
        <f t="shared" si="19"/>
        <v>-1229000</v>
      </c>
      <c r="F73" s="1">
        <f t="shared" si="19"/>
        <v>-1282500</v>
      </c>
      <c r="G73" s="1">
        <f t="shared" si="19"/>
        <v>-1336000</v>
      </c>
      <c r="H73" s="1">
        <f t="shared" si="19"/>
        <v>-1319500</v>
      </c>
      <c r="I73" s="1">
        <f t="shared" si="19"/>
        <v>-1303000</v>
      </c>
      <c r="J73" s="1">
        <f t="shared" si="19"/>
        <v>-1286500</v>
      </c>
      <c r="K73" s="1">
        <f t="shared" si="19"/>
        <v>-1200000</v>
      </c>
      <c r="L73" s="1">
        <f t="shared" si="19"/>
        <v>-1113500</v>
      </c>
      <c r="M73" s="2">
        <f t="shared" si="19"/>
        <v>-1027000</v>
      </c>
      <c r="N73" s="15">
        <f>M73</f>
        <v>-1027000</v>
      </c>
      <c r="O73" s="1">
        <f>N73+O72</f>
        <v>1047400</v>
      </c>
      <c r="P73" s="1">
        <f>O73+P72</f>
        <v>3608760</v>
      </c>
      <c r="Q73" s="1">
        <f>P73+Q72</f>
        <v>6702120</v>
      </c>
      <c r="R73" s="2">
        <f>Q73+R72</f>
        <v>9795480</v>
      </c>
      <c r="S73" s="36" t="s">
        <v>22</v>
      </c>
    </row>
    <row r="74" spans="1:19" ht="12.75">
      <c r="A74" s="24" t="s">
        <v>25</v>
      </c>
      <c r="B74" s="15">
        <f aca="true" t="shared" si="20" ref="B74:M74">B72/(1+$B$78)^B5</f>
        <v>-838674.9921442711</v>
      </c>
      <c r="C74" s="1">
        <f t="shared" si="20"/>
        <v>-145080.86856254246</v>
      </c>
      <c r="D74" s="1">
        <f t="shared" si="20"/>
        <v>-143400.93848199685</v>
      </c>
      <c r="E74" s="1">
        <f t="shared" si="20"/>
        <v>-79699.18163946779</v>
      </c>
      <c r="F74" s="1">
        <f t="shared" si="20"/>
        <v>-50473.45281589736</v>
      </c>
      <c r="G74" s="1">
        <f t="shared" si="20"/>
        <v>-49889.00724085675</v>
      </c>
      <c r="H74" s="1">
        <f t="shared" si="20"/>
        <v>15208.16692394786</v>
      </c>
      <c r="I74" s="1">
        <f t="shared" si="20"/>
        <v>15032.06750202797</v>
      </c>
      <c r="J74" s="1">
        <f t="shared" si="20"/>
        <v>14858.007182292824</v>
      </c>
      <c r="K74" s="1">
        <f t="shared" si="20"/>
        <v>76990.04506497348</v>
      </c>
      <c r="L74" s="1">
        <f t="shared" si="20"/>
        <v>76098.55679440626</v>
      </c>
      <c r="M74" s="2">
        <f t="shared" si="20"/>
        <v>75217.39130434774</v>
      </c>
      <c r="N74" s="15">
        <f>N72/(1+$B$77)^N5</f>
        <v>-771304.347826087</v>
      </c>
      <c r="O74" s="1">
        <f>O72/(1+$B$77)^O5</f>
        <v>1568544.4234404538</v>
      </c>
      <c r="P74" s="1">
        <f>P72/(1+$B$77)^P5</f>
        <v>1684135.7771019978</v>
      </c>
      <c r="Q74" s="1">
        <f>Q72/(1+$B$77)^Q5</f>
        <v>1768638.6197876658</v>
      </c>
      <c r="R74" s="2">
        <f>R72/(1+$B$77)^R5</f>
        <v>1537946.625902318</v>
      </c>
      <c r="S74" s="24"/>
    </row>
    <row r="75" spans="1:19" ht="12.75">
      <c r="A75" s="30" t="s">
        <v>26</v>
      </c>
      <c r="B75" s="32">
        <f>B74</f>
        <v>-838674.9921442711</v>
      </c>
      <c r="C75" s="3">
        <f>B75+C74</f>
        <v>-983755.8607068136</v>
      </c>
      <c r="D75" s="3">
        <f aca="true" t="shared" si="21" ref="D75:M75">C75+D74</f>
        <v>-1127156.7991888104</v>
      </c>
      <c r="E75" s="3">
        <f t="shared" si="21"/>
        <v>-1206855.9808282782</v>
      </c>
      <c r="F75" s="3">
        <f t="shared" si="21"/>
        <v>-1257329.4336441755</v>
      </c>
      <c r="G75" s="3">
        <f t="shared" si="21"/>
        <v>-1307218.4408850323</v>
      </c>
      <c r="H75" s="3">
        <f t="shared" si="21"/>
        <v>-1292010.2739610844</v>
      </c>
      <c r="I75" s="3">
        <f t="shared" si="21"/>
        <v>-1276978.2064590564</v>
      </c>
      <c r="J75" s="3">
        <f t="shared" si="21"/>
        <v>-1262120.1992767635</v>
      </c>
      <c r="K75" s="3">
        <f t="shared" si="21"/>
        <v>-1185130.15421179</v>
      </c>
      <c r="L75" s="3">
        <f t="shared" si="21"/>
        <v>-1109031.597417384</v>
      </c>
      <c r="M75" s="31">
        <f t="shared" si="21"/>
        <v>-1033814.2061130361</v>
      </c>
      <c r="N75" s="32">
        <f>M75</f>
        <v>-1033814.2061130361</v>
      </c>
      <c r="O75" s="3">
        <f>O74+N75</f>
        <v>534730.2173274177</v>
      </c>
      <c r="P75" s="3">
        <f>P74+O75</f>
        <v>2218865.9944294156</v>
      </c>
      <c r="Q75" s="3">
        <f>Q74+P75</f>
        <v>3987504.614217081</v>
      </c>
      <c r="R75" s="31">
        <f>R74+Q75</f>
        <v>5525451.2401193995</v>
      </c>
      <c r="S75" s="30"/>
    </row>
    <row r="76" spans="1:19" ht="12.75">
      <c r="A76" s="5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"/>
    </row>
    <row r="77" spans="1:19" ht="12.75">
      <c r="A77" s="21" t="s">
        <v>24</v>
      </c>
      <c r="B77" s="37">
        <v>0.15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"/>
    </row>
    <row r="78" spans="1:19" ht="12.75">
      <c r="A78" s="30" t="s">
        <v>28</v>
      </c>
      <c r="B78" s="33">
        <f>(1+B77)^(1/12)-1</f>
        <v>0.01171491691985338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"/>
    </row>
    <row r="80" spans="1:10" ht="12.75">
      <c r="A80" s="48"/>
      <c r="B80" s="46"/>
      <c r="C80" s="46"/>
      <c r="D80" s="46"/>
      <c r="E80" s="46"/>
      <c r="F80" s="46"/>
      <c r="G80" s="46"/>
      <c r="H80" s="46"/>
      <c r="I80" s="46"/>
      <c r="J80" s="46"/>
    </row>
  </sheetData>
  <sheetProtection/>
  <mergeCells count="3">
    <mergeCell ref="B4:M4"/>
    <mergeCell ref="N4:R4"/>
    <mergeCell ref="A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</dc:creator>
  <cp:keywords/>
  <dc:description/>
  <cp:lastModifiedBy>AVIADLEVI</cp:lastModifiedBy>
  <dcterms:created xsi:type="dcterms:W3CDTF">2003-05-23T08:24:35Z</dcterms:created>
  <dcterms:modified xsi:type="dcterms:W3CDTF">2018-03-29T12:59:34Z</dcterms:modified>
  <cp:category/>
  <cp:version/>
  <cp:contentType/>
  <cp:contentStatus/>
</cp:coreProperties>
</file>