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16" windowHeight="3924" activeTab="0"/>
  </bookViews>
  <sheets>
    <sheet name="גיליון1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<sst xmlns="http://schemas.openxmlformats.org/spreadsheetml/2006/main" count="56" uniqueCount="53">
  <si>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Month</t>
  </si>
  <si>
    <t>Revenues</t>
  </si>
  <si>
    <t>Product 1</t>
  </si>
  <si>
    <t>Product 2</t>
  </si>
  <si>
    <t>Product 3</t>
  </si>
  <si>
    <t>Revenues - Total</t>
  </si>
  <si>
    <t>Gross Profit</t>
  </si>
  <si>
    <t>G&amp;A</t>
  </si>
  <si>
    <t>Rent inclusive</t>
  </si>
  <si>
    <t>CEO</t>
  </si>
  <si>
    <t>Secretary</t>
  </si>
  <si>
    <t>Communication</t>
  </si>
  <si>
    <t>Consulting &amp; Accounting</t>
  </si>
  <si>
    <t>Mimiscellaneous</t>
  </si>
  <si>
    <t>G&amp;A - Total</t>
  </si>
  <si>
    <t>Marketing &amp; Sales</t>
  </si>
  <si>
    <t>Internet advertising</t>
  </si>
  <si>
    <t>Media advertising</t>
  </si>
  <si>
    <t>Exhibitions</t>
  </si>
  <si>
    <t>PR</t>
  </si>
  <si>
    <t>Marketing &amp; Sales - Total</t>
  </si>
  <si>
    <t>R&amp;D</t>
  </si>
  <si>
    <t>CTO</t>
  </si>
  <si>
    <t>SW Engineer</t>
  </si>
  <si>
    <t>R&amp;D - Total</t>
  </si>
  <si>
    <t>Operation Expenses - Total</t>
  </si>
  <si>
    <t>Operational Profit</t>
  </si>
  <si>
    <t>Interest Expenses</t>
  </si>
  <si>
    <t>Depreciation Expenses</t>
  </si>
  <si>
    <t>Net Profit Before Tax</t>
  </si>
  <si>
    <t>Tax</t>
  </si>
  <si>
    <t>Net Profit After Tax</t>
  </si>
  <si>
    <t>COGS</t>
  </si>
  <si>
    <t>COGS - Total</t>
  </si>
  <si>
    <t>Investments</t>
  </si>
  <si>
    <t>Equipment</t>
  </si>
  <si>
    <t>Renovation</t>
  </si>
  <si>
    <t>Investments - Total</t>
  </si>
  <si>
    <t>Cash Flow</t>
  </si>
  <si>
    <t>Cash Flow - This Period</t>
  </si>
  <si>
    <t>Present Value</t>
  </si>
  <si>
    <t>Net Present Value</t>
  </si>
  <si>
    <t>Cash Flow - Accumulated</t>
  </si>
  <si>
    <t>Yearly Interest rate</t>
  </si>
  <si>
    <t>Monthly Interest rate</t>
  </si>
  <si>
    <t>Year</t>
  </si>
  <si>
    <t>Including Rent, Taxes, Maintanence, Elctricity</t>
  </si>
  <si>
    <t>Employees - Total</t>
  </si>
  <si>
    <t>Employees</t>
  </si>
  <si>
    <t>20% Depreciation Per Year</t>
  </si>
  <si>
    <t>Assumptions</t>
  </si>
  <si>
    <t>This Financial Model is only an example.</t>
  </si>
  <si>
    <t>Any use, accuracy of its formulas and the financial results of this model are on the sole responsibility of the user.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</si>
</sst>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34999001026153564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Alignment="1">
      <alignment/>
    </xf>
    <xf numFmtId="38" fontId="2" fillId="0" borderId="10" xfId="0" applyNumberFormat="1" applyFont="1" applyFill="1" applyBorder="1" applyAlignment="1">
      <alignment horizontal="center"/>
    </xf>
    <xf numFmtId="38" fontId="2" fillId="0" borderId="11" xfId="0" applyNumberFormat="1" applyFont="1" applyFill="1" applyBorder="1" applyAlignment="1">
      <alignment horizontal="center"/>
    </xf>
    <xf numFmtId="38" fontId="2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38" fontId="0" fillId="0" borderId="16" xfId="0" applyNumberFormat="1" applyFill="1" applyBorder="1" applyAlignment="1">
      <alignment/>
    </xf>
    <xf numFmtId="38" fontId="0" fillId="0" borderId="0" xfId="0" applyNumberFormat="1" applyFill="1" applyBorder="1" applyAlignment="1">
      <alignment/>
    </xf>
    <xf numFmtId="38" fontId="0" fillId="0" borderId="17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8" xfId="0" applyFont="1" applyFill="1" applyBorder="1" applyAlignment="1">
      <alignment/>
    </xf>
    <xf numFmtId="38" fontId="1" fillId="0" borderId="19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38" fontId="1" fillId="0" borderId="21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38" fontId="1" fillId="0" borderId="16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1" fillId="0" borderId="17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38" fontId="1" fillId="0" borderId="16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1" fillId="0" borderId="17" xfId="0" applyNumberFormat="1" applyFont="1" applyFill="1" applyBorder="1" applyAlignment="1">
      <alignment/>
    </xf>
    <xf numFmtId="38" fontId="0" fillId="0" borderId="16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17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38" fontId="0" fillId="0" borderId="23" xfId="0" applyNumberFormat="1" applyFill="1" applyBorder="1" applyAlignment="1">
      <alignment/>
    </xf>
    <xf numFmtId="38" fontId="0" fillId="0" borderId="24" xfId="0" applyNumberFormat="1" applyFill="1" applyBorder="1" applyAlignment="1">
      <alignment/>
    </xf>
    <xf numFmtId="38" fontId="0" fillId="0" borderId="25" xfId="0" applyNumberFormat="1" applyFill="1" applyBorder="1" applyAlignment="1">
      <alignment/>
    </xf>
    <xf numFmtId="38" fontId="0" fillId="0" borderId="20" xfId="0" applyNumberFormat="1" applyFill="1" applyBorder="1" applyAlignment="1">
      <alignment/>
    </xf>
    <xf numFmtId="10" fontId="0" fillId="0" borderId="17" xfId="0" applyNumberFormat="1" applyFill="1" applyBorder="1" applyAlignment="1">
      <alignment/>
    </xf>
    <xf numFmtId="10" fontId="0" fillId="0" borderId="25" xfId="0" applyNumberFormat="1" applyFill="1" applyBorder="1" applyAlignment="1">
      <alignment/>
    </xf>
    <xf numFmtId="0" fontId="0" fillId="0" borderId="13" xfId="0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38" fontId="23" fillId="0" borderId="26" xfId="0" applyNumberFormat="1" applyFont="1" applyFill="1" applyBorder="1" applyAlignment="1">
      <alignment horizontal="center"/>
    </xf>
    <xf numFmtId="38" fontId="23" fillId="0" borderId="27" xfId="0" applyNumberFormat="1" applyFont="1" applyFill="1" applyBorder="1" applyAlignment="1">
      <alignment horizontal="center"/>
    </xf>
    <xf numFmtId="38" fontId="23" fillId="0" borderId="28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9" fontId="0" fillId="0" borderId="15" xfId="0" applyNumberFormat="1" applyFill="1" applyBorder="1" applyAlignment="1">
      <alignment horizontal="center"/>
    </xf>
    <xf numFmtId="9" fontId="0" fillId="0" borderId="15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38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38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1" fillId="33" borderId="0" xfId="0" applyFont="1" applyFill="1" applyBorder="1" applyAlignment="1">
      <alignment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7"/>
  <sheetViews>
    <sheetView tabSelected="1" zoomScale="75" zoomScaleNormal="75" zoomScalePageLayoutView="0" workbookViewId="0" topLeftCell="A1">
      <selection activeCell="B72" sqref="B72"/>
    </sheetView>
  </sheetViews>
  <sheetFormatPr defaultColWidth="9.140625" defaultRowHeight="12.75" outlineLevelRow="2" outlineLevelCol="1"/>
  <cols>
    <col min="1" max="1" width="24.140625" style="49" bestFit="1" customWidth="1"/>
    <col min="2" max="13" width="9.7109375" style="50" customWidth="1" outlineLevel="1"/>
    <col min="14" max="15" width="12.421875" style="50" bestFit="1" customWidth="1"/>
    <col min="16" max="17" width="11.421875" style="50" customWidth="1"/>
    <col min="18" max="18" width="12.421875" style="50" bestFit="1" customWidth="1"/>
    <col min="19" max="19" width="40.00390625" style="54" bestFit="1" customWidth="1"/>
    <col min="20" max="16384" width="9.140625" style="49" customWidth="1"/>
  </cols>
  <sheetData>
    <row r="2" spans="1:19" ht="15">
      <c r="A2" s="42" t="s">
        <v>51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5">
      <c r="A3" s="42" t="s">
        <v>52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5" spans="1:19" ht="15">
      <c r="A5" s="4"/>
      <c r="B5" s="43" t="s">
        <v>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  <c r="N5" s="43" t="s">
        <v>45</v>
      </c>
      <c r="O5" s="44"/>
      <c r="P5" s="44"/>
      <c r="Q5" s="44"/>
      <c r="R5" s="45"/>
      <c r="S5" s="36"/>
    </row>
    <row r="6" spans="1:19" ht="13.5" thickBot="1">
      <c r="A6" s="6"/>
      <c r="B6" s="3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2">
        <v>12</v>
      </c>
      <c r="N6" s="3">
        <v>1</v>
      </c>
      <c r="O6" s="1">
        <v>2</v>
      </c>
      <c r="P6" s="1">
        <v>3</v>
      </c>
      <c r="Q6" s="1">
        <v>4</v>
      </c>
      <c r="R6" s="2">
        <v>5</v>
      </c>
      <c r="S6" s="46" t="s">
        <v>50</v>
      </c>
    </row>
    <row r="7" spans="1:19" ht="12.75">
      <c r="A7" s="7" t="s">
        <v>1</v>
      </c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8"/>
      <c r="O7" s="9"/>
      <c r="P7" s="9"/>
      <c r="Q7" s="9"/>
      <c r="R7" s="10"/>
      <c r="S7" s="38"/>
    </row>
    <row r="8" spans="1:19" ht="12.75">
      <c r="A8" s="11" t="s">
        <v>2</v>
      </c>
      <c r="B8" s="8">
        <v>150000</v>
      </c>
      <c r="C8" s="9">
        <v>150000</v>
      </c>
      <c r="D8" s="9">
        <v>150000</v>
      </c>
      <c r="E8" s="9">
        <v>150000</v>
      </c>
      <c r="F8" s="9">
        <v>150000</v>
      </c>
      <c r="G8" s="9">
        <v>150000</v>
      </c>
      <c r="H8" s="9">
        <v>150000</v>
      </c>
      <c r="I8" s="9">
        <v>150000</v>
      </c>
      <c r="J8" s="9">
        <v>150000</v>
      </c>
      <c r="K8" s="9">
        <v>150000</v>
      </c>
      <c r="L8" s="9">
        <v>150000</v>
      </c>
      <c r="M8" s="10">
        <v>150000</v>
      </c>
      <c r="N8" s="8">
        <f>SUM(B8:M8)</f>
        <v>1800000</v>
      </c>
      <c r="O8" s="9">
        <v>2000000</v>
      </c>
      <c r="P8" s="9">
        <v>2000000</v>
      </c>
      <c r="Q8" s="9">
        <v>2000000</v>
      </c>
      <c r="R8" s="10">
        <v>2000000</v>
      </c>
      <c r="S8" s="38"/>
    </row>
    <row r="9" spans="1:19" ht="12.75">
      <c r="A9" s="11" t="s">
        <v>3</v>
      </c>
      <c r="B9" s="8">
        <v>100000</v>
      </c>
      <c r="C9" s="9">
        <v>100000</v>
      </c>
      <c r="D9" s="9">
        <v>100000</v>
      </c>
      <c r="E9" s="9">
        <v>100000</v>
      </c>
      <c r="F9" s="9">
        <v>100000</v>
      </c>
      <c r="G9" s="9">
        <v>100000</v>
      </c>
      <c r="H9" s="9">
        <v>100000</v>
      </c>
      <c r="I9" s="9">
        <v>100000</v>
      </c>
      <c r="J9" s="9">
        <v>100000</v>
      </c>
      <c r="K9" s="9">
        <v>100000</v>
      </c>
      <c r="L9" s="9">
        <v>100000</v>
      </c>
      <c r="M9" s="10">
        <v>100000</v>
      </c>
      <c r="N9" s="8">
        <f>SUM(B9:M9)</f>
        <v>1200000</v>
      </c>
      <c r="O9" s="9">
        <v>1500000</v>
      </c>
      <c r="P9" s="9">
        <v>1500000</v>
      </c>
      <c r="Q9" s="9">
        <v>1500000</v>
      </c>
      <c r="R9" s="10">
        <v>1500000</v>
      </c>
      <c r="S9" s="38"/>
    </row>
    <row r="10" spans="1:19" ht="12.75">
      <c r="A10" s="11" t="s">
        <v>4</v>
      </c>
      <c r="B10" s="8">
        <v>0</v>
      </c>
      <c r="C10" s="9">
        <v>0</v>
      </c>
      <c r="D10" s="9">
        <v>0</v>
      </c>
      <c r="E10" s="9">
        <v>20000</v>
      </c>
      <c r="F10" s="9">
        <v>20000</v>
      </c>
      <c r="G10" s="9">
        <v>20000</v>
      </c>
      <c r="H10" s="9">
        <v>50000</v>
      </c>
      <c r="I10" s="9">
        <v>50000</v>
      </c>
      <c r="J10" s="9">
        <v>50000</v>
      </c>
      <c r="K10" s="9">
        <v>100000</v>
      </c>
      <c r="L10" s="9">
        <v>100000</v>
      </c>
      <c r="M10" s="10">
        <v>100000</v>
      </c>
      <c r="N10" s="8">
        <f>SUM(B10:M10)</f>
        <v>510000</v>
      </c>
      <c r="O10" s="9">
        <v>1500000</v>
      </c>
      <c r="P10" s="9">
        <v>2000000</v>
      </c>
      <c r="Q10" s="9">
        <v>2000000</v>
      </c>
      <c r="R10" s="10">
        <v>2000000</v>
      </c>
      <c r="S10" s="38"/>
    </row>
    <row r="11" spans="1:19" ht="12.75">
      <c r="A11" s="12" t="s">
        <v>5</v>
      </c>
      <c r="B11" s="13">
        <f aca="true" t="shared" si="0" ref="B11:R11">SUM(B8:B10)</f>
        <v>250000</v>
      </c>
      <c r="C11" s="14">
        <f t="shared" si="0"/>
        <v>250000</v>
      </c>
      <c r="D11" s="14">
        <f t="shared" si="0"/>
        <v>250000</v>
      </c>
      <c r="E11" s="14">
        <f t="shared" si="0"/>
        <v>270000</v>
      </c>
      <c r="F11" s="14">
        <f t="shared" si="0"/>
        <v>270000</v>
      </c>
      <c r="G11" s="14">
        <f t="shared" si="0"/>
        <v>270000</v>
      </c>
      <c r="H11" s="14">
        <f t="shared" si="0"/>
        <v>300000</v>
      </c>
      <c r="I11" s="14">
        <f t="shared" si="0"/>
        <v>300000</v>
      </c>
      <c r="J11" s="14">
        <f t="shared" si="0"/>
        <v>300000</v>
      </c>
      <c r="K11" s="14">
        <f t="shared" si="0"/>
        <v>350000</v>
      </c>
      <c r="L11" s="14">
        <f t="shared" si="0"/>
        <v>350000</v>
      </c>
      <c r="M11" s="15">
        <f t="shared" si="0"/>
        <v>350000</v>
      </c>
      <c r="N11" s="13">
        <f t="shared" si="0"/>
        <v>3510000</v>
      </c>
      <c r="O11" s="14">
        <f t="shared" si="0"/>
        <v>5000000</v>
      </c>
      <c r="P11" s="14">
        <f t="shared" si="0"/>
        <v>5500000</v>
      </c>
      <c r="Q11" s="14">
        <f t="shared" si="0"/>
        <v>5500000</v>
      </c>
      <c r="R11" s="15">
        <f t="shared" si="0"/>
        <v>5500000</v>
      </c>
      <c r="S11" s="38"/>
    </row>
    <row r="12" spans="1:19" ht="12.75">
      <c r="A12" s="11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  <c r="N12" s="8"/>
      <c r="O12" s="9"/>
      <c r="P12" s="9"/>
      <c r="Q12" s="9"/>
      <c r="R12" s="10"/>
      <c r="S12" s="38"/>
    </row>
    <row r="13" spans="1:19" ht="12.75">
      <c r="A13" s="7" t="s">
        <v>32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  <c r="N13" s="8"/>
      <c r="O13" s="9"/>
      <c r="P13" s="9"/>
      <c r="Q13" s="9"/>
      <c r="R13" s="10"/>
      <c r="S13" s="38"/>
    </row>
    <row r="14" spans="1:19" ht="12.75">
      <c r="A14" s="11" t="s">
        <v>2</v>
      </c>
      <c r="B14" s="8">
        <f aca="true" t="shared" si="1" ref="B14:M14">B8*$S14</f>
        <v>30000</v>
      </c>
      <c r="C14" s="9">
        <f t="shared" si="1"/>
        <v>30000</v>
      </c>
      <c r="D14" s="9">
        <f t="shared" si="1"/>
        <v>30000</v>
      </c>
      <c r="E14" s="9">
        <f t="shared" si="1"/>
        <v>30000</v>
      </c>
      <c r="F14" s="9">
        <f t="shared" si="1"/>
        <v>30000</v>
      </c>
      <c r="G14" s="9">
        <f t="shared" si="1"/>
        <v>30000</v>
      </c>
      <c r="H14" s="9">
        <f t="shared" si="1"/>
        <v>30000</v>
      </c>
      <c r="I14" s="9">
        <f t="shared" si="1"/>
        <v>30000</v>
      </c>
      <c r="J14" s="9">
        <f t="shared" si="1"/>
        <v>30000</v>
      </c>
      <c r="K14" s="9">
        <f t="shared" si="1"/>
        <v>30000</v>
      </c>
      <c r="L14" s="9">
        <f t="shared" si="1"/>
        <v>30000</v>
      </c>
      <c r="M14" s="10">
        <f t="shared" si="1"/>
        <v>30000</v>
      </c>
      <c r="N14" s="8">
        <f>SUM(B14:M14)</f>
        <v>360000</v>
      </c>
      <c r="O14" s="9">
        <f aca="true" t="shared" si="2" ref="O14:R16">O8*$S14</f>
        <v>400000</v>
      </c>
      <c r="P14" s="9">
        <f t="shared" si="2"/>
        <v>400000</v>
      </c>
      <c r="Q14" s="9">
        <f t="shared" si="2"/>
        <v>400000</v>
      </c>
      <c r="R14" s="10">
        <f t="shared" si="2"/>
        <v>400000</v>
      </c>
      <c r="S14" s="47">
        <v>0.2</v>
      </c>
    </row>
    <row r="15" spans="1:19" ht="12.75">
      <c r="A15" s="11" t="s">
        <v>3</v>
      </c>
      <c r="B15" s="8">
        <f aca="true" t="shared" si="3" ref="B15:M15">B9*$S15</f>
        <v>30000</v>
      </c>
      <c r="C15" s="9">
        <f t="shared" si="3"/>
        <v>30000</v>
      </c>
      <c r="D15" s="9">
        <f t="shared" si="3"/>
        <v>30000</v>
      </c>
      <c r="E15" s="9">
        <f t="shared" si="3"/>
        <v>30000</v>
      </c>
      <c r="F15" s="9">
        <f t="shared" si="3"/>
        <v>30000</v>
      </c>
      <c r="G15" s="9">
        <f t="shared" si="3"/>
        <v>30000</v>
      </c>
      <c r="H15" s="9">
        <f t="shared" si="3"/>
        <v>30000</v>
      </c>
      <c r="I15" s="9">
        <f t="shared" si="3"/>
        <v>30000</v>
      </c>
      <c r="J15" s="9">
        <f t="shared" si="3"/>
        <v>30000</v>
      </c>
      <c r="K15" s="9">
        <f t="shared" si="3"/>
        <v>30000</v>
      </c>
      <c r="L15" s="9">
        <f t="shared" si="3"/>
        <v>30000</v>
      </c>
      <c r="M15" s="10">
        <f t="shared" si="3"/>
        <v>30000</v>
      </c>
      <c r="N15" s="8">
        <f>SUM(B15:M15)</f>
        <v>360000</v>
      </c>
      <c r="O15" s="9">
        <f t="shared" si="2"/>
        <v>450000</v>
      </c>
      <c r="P15" s="9">
        <f t="shared" si="2"/>
        <v>450000</v>
      </c>
      <c r="Q15" s="9">
        <f t="shared" si="2"/>
        <v>450000</v>
      </c>
      <c r="R15" s="10">
        <f t="shared" si="2"/>
        <v>450000</v>
      </c>
      <c r="S15" s="47">
        <v>0.3</v>
      </c>
    </row>
    <row r="16" spans="1:19" ht="12.75">
      <c r="A16" s="11" t="s">
        <v>4</v>
      </c>
      <c r="B16" s="8">
        <f aca="true" t="shared" si="4" ref="B16:M16">B10*$S16</f>
        <v>0</v>
      </c>
      <c r="C16" s="9">
        <f t="shared" si="4"/>
        <v>0</v>
      </c>
      <c r="D16" s="9">
        <f t="shared" si="4"/>
        <v>0</v>
      </c>
      <c r="E16" s="9">
        <f t="shared" si="4"/>
        <v>6000</v>
      </c>
      <c r="F16" s="9">
        <f t="shared" si="4"/>
        <v>6000</v>
      </c>
      <c r="G16" s="9">
        <f t="shared" si="4"/>
        <v>6000</v>
      </c>
      <c r="H16" s="9">
        <f t="shared" si="4"/>
        <v>15000</v>
      </c>
      <c r="I16" s="9">
        <f t="shared" si="4"/>
        <v>15000</v>
      </c>
      <c r="J16" s="9">
        <f t="shared" si="4"/>
        <v>15000</v>
      </c>
      <c r="K16" s="9">
        <f t="shared" si="4"/>
        <v>30000</v>
      </c>
      <c r="L16" s="9">
        <f t="shared" si="4"/>
        <v>30000</v>
      </c>
      <c r="M16" s="10">
        <f t="shared" si="4"/>
        <v>30000</v>
      </c>
      <c r="N16" s="8">
        <f>SUM(B16:M16)</f>
        <v>153000</v>
      </c>
      <c r="O16" s="9">
        <f t="shared" si="2"/>
        <v>450000</v>
      </c>
      <c r="P16" s="9">
        <f t="shared" si="2"/>
        <v>600000</v>
      </c>
      <c r="Q16" s="9">
        <f t="shared" si="2"/>
        <v>600000</v>
      </c>
      <c r="R16" s="10">
        <f t="shared" si="2"/>
        <v>600000</v>
      </c>
      <c r="S16" s="47">
        <v>0.3</v>
      </c>
    </row>
    <row r="17" spans="1:19" ht="12.75">
      <c r="A17" s="16" t="s">
        <v>33</v>
      </c>
      <c r="B17" s="17">
        <f aca="true" t="shared" si="5" ref="B17:R17">SUM(B14:B16)</f>
        <v>60000</v>
      </c>
      <c r="C17" s="18">
        <f t="shared" si="5"/>
        <v>60000</v>
      </c>
      <c r="D17" s="18">
        <f t="shared" si="5"/>
        <v>60000</v>
      </c>
      <c r="E17" s="18">
        <f t="shared" si="5"/>
        <v>66000</v>
      </c>
      <c r="F17" s="18">
        <f t="shared" si="5"/>
        <v>66000</v>
      </c>
      <c r="G17" s="18">
        <f t="shared" si="5"/>
        <v>66000</v>
      </c>
      <c r="H17" s="18">
        <f t="shared" si="5"/>
        <v>75000</v>
      </c>
      <c r="I17" s="18">
        <f t="shared" si="5"/>
        <v>75000</v>
      </c>
      <c r="J17" s="18">
        <f t="shared" si="5"/>
        <v>75000</v>
      </c>
      <c r="K17" s="18">
        <f t="shared" si="5"/>
        <v>90000</v>
      </c>
      <c r="L17" s="18">
        <f t="shared" si="5"/>
        <v>90000</v>
      </c>
      <c r="M17" s="19">
        <f t="shared" si="5"/>
        <v>90000</v>
      </c>
      <c r="N17" s="17">
        <f t="shared" si="5"/>
        <v>873000</v>
      </c>
      <c r="O17" s="18">
        <f t="shared" si="5"/>
        <v>1300000</v>
      </c>
      <c r="P17" s="18">
        <f t="shared" si="5"/>
        <v>1450000</v>
      </c>
      <c r="Q17" s="18">
        <f t="shared" si="5"/>
        <v>1450000</v>
      </c>
      <c r="R17" s="19">
        <f t="shared" si="5"/>
        <v>1450000</v>
      </c>
      <c r="S17" s="38"/>
    </row>
    <row r="18" spans="1:19" ht="12.75">
      <c r="A18" s="11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  <c r="N18" s="8"/>
      <c r="O18" s="9"/>
      <c r="P18" s="9"/>
      <c r="Q18" s="9"/>
      <c r="R18" s="10"/>
      <c r="S18" s="38"/>
    </row>
    <row r="19" spans="1:19" s="51" customFormat="1" ht="12.75">
      <c r="A19" s="12" t="s">
        <v>6</v>
      </c>
      <c r="B19" s="13">
        <f aca="true" t="shared" si="6" ref="B19:R19">B11-B17</f>
        <v>190000</v>
      </c>
      <c r="C19" s="14">
        <f t="shared" si="6"/>
        <v>190000</v>
      </c>
      <c r="D19" s="14">
        <f t="shared" si="6"/>
        <v>190000</v>
      </c>
      <c r="E19" s="14">
        <f t="shared" si="6"/>
        <v>204000</v>
      </c>
      <c r="F19" s="14">
        <f t="shared" si="6"/>
        <v>204000</v>
      </c>
      <c r="G19" s="14">
        <f t="shared" si="6"/>
        <v>204000</v>
      </c>
      <c r="H19" s="14">
        <f t="shared" si="6"/>
        <v>225000</v>
      </c>
      <c r="I19" s="14">
        <f t="shared" si="6"/>
        <v>225000</v>
      </c>
      <c r="J19" s="14">
        <f t="shared" si="6"/>
        <v>225000</v>
      </c>
      <c r="K19" s="14">
        <f t="shared" si="6"/>
        <v>260000</v>
      </c>
      <c r="L19" s="14">
        <f t="shared" si="6"/>
        <v>260000</v>
      </c>
      <c r="M19" s="15">
        <f t="shared" si="6"/>
        <v>260000</v>
      </c>
      <c r="N19" s="13">
        <f t="shared" si="6"/>
        <v>2637000</v>
      </c>
      <c r="O19" s="14">
        <f t="shared" si="6"/>
        <v>3700000</v>
      </c>
      <c r="P19" s="14">
        <f t="shared" si="6"/>
        <v>4050000</v>
      </c>
      <c r="Q19" s="14">
        <f t="shared" si="6"/>
        <v>4050000</v>
      </c>
      <c r="R19" s="15">
        <f t="shared" si="6"/>
        <v>4050000</v>
      </c>
      <c r="S19" s="39"/>
    </row>
    <row r="20" spans="1:19" ht="12.75">
      <c r="A20" s="11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  <c r="N20" s="8"/>
      <c r="O20" s="9"/>
      <c r="P20" s="9"/>
      <c r="Q20" s="9"/>
      <c r="R20" s="10"/>
      <c r="S20" s="38"/>
    </row>
    <row r="21" spans="1:19" ht="12.75">
      <c r="A21" s="7" t="s">
        <v>7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8"/>
      <c r="O21" s="9"/>
      <c r="P21" s="9"/>
      <c r="Q21" s="9"/>
      <c r="R21" s="10"/>
      <c r="S21" s="38"/>
    </row>
    <row r="22" spans="1:19" ht="12.75" hidden="1" outlineLevel="1">
      <c r="A22" s="11" t="s">
        <v>8</v>
      </c>
      <c r="B22" s="8">
        <v>10000</v>
      </c>
      <c r="C22" s="9">
        <v>10000</v>
      </c>
      <c r="D22" s="9">
        <v>10000</v>
      </c>
      <c r="E22" s="9">
        <v>10000</v>
      </c>
      <c r="F22" s="9">
        <v>10000</v>
      </c>
      <c r="G22" s="9">
        <v>10000</v>
      </c>
      <c r="H22" s="9">
        <v>10000</v>
      </c>
      <c r="I22" s="9">
        <v>10000</v>
      </c>
      <c r="J22" s="9">
        <v>10000</v>
      </c>
      <c r="K22" s="9">
        <v>10000</v>
      </c>
      <c r="L22" s="9">
        <v>10000</v>
      </c>
      <c r="M22" s="10">
        <v>10000</v>
      </c>
      <c r="N22" s="8">
        <f>SUM(B22:M22)</f>
        <v>120000</v>
      </c>
      <c r="O22" s="9">
        <v>120000</v>
      </c>
      <c r="P22" s="9">
        <v>120000</v>
      </c>
      <c r="Q22" s="9">
        <v>120000</v>
      </c>
      <c r="R22" s="10">
        <v>120000</v>
      </c>
      <c r="S22" s="38" t="s">
        <v>46</v>
      </c>
    </row>
    <row r="23" spans="1:19" ht="12.75" hidden="1" outlineLevel="2">
      <c r="A23" s="11" t="s">
        <v>9</v>
      </c>
      <c r="B23" s="8">
        <v>20000</v>
      </c>
      <c r="C23" s="9">
        <v>20000</v>
      </c>
      <c r="D23" s="9">
        <v>20000</v>
      </c>
      <c r="E23" s="9">
        <v>20000</v>
      </c>
      <c r="F23" s="9">
        <v>20000</v>
      </c>
      <c r="G23" s="9">
        <v>20000</v>
      </c>
      <c r="H23" s="9">
        <v>20000</v>
      </c>
      <c r="I23" s="9">
        <v>20000</v>
      </c>
      <c r="J23" s="9">
        <v>20000</v>
      </c>
      <c r="K23" s="9">
        <v>20000</v>
      </c>
      <c r="L23" s="9">
        <v>20000</v>
      </c>
      <c r="M23" s="10">
        <v>20000</v>
      </c>
      <c r="N23" s="8">
        <f>SUM(B23:M23)</f>
        <v>240000</v>
      </c>
      <c r="O23" s="9">
        <v>240000</v>
      </c>
      <c r="P23" s="9">
        <v>240000</v>
      </c>
      <c r="Q23" s="9">
        <v>240000</v>
      </c>
      <c r="R23" s="10">
        <v>240000</v>
      </c>
      <c r="S23" s="38"/>
    </row>
    <row r="24" spans="1:19" ht="12.75" hidden="1" outlineLevel="2">
      <c r="A24" s="11" t="s">
        <v>10</v>
      </c>
      <c r="B24" s="8">
        <v>10000</v>
      </c>
      <c r="C24" s="9">
        <v>10000</v>
      </c>
      <c r="D24" s="9">
        <v>10000</v>
      </c>
      <c r="E24" s="9">
        <v>10000</v>
      </c>
      <c r="F24" s="9">
        <v>10000</v>
      </c>
      <c r="G24" s="9">
        <v>10000</v>
      </c>
      <c r="H24" s="9">
        <v>10000</v>
      </c>
      <c r="I24" s="9">
        <v>10000</v>
      </c>
      <c r="J24" s="9">
        <v>10000</v>
      </c>
      <c r="K24" s="9">
        <v>10000</v>
      </c>
      <c r="L24" s="9">
        <v>10000</v>
      </c>
      <c r="M24" s="10">
        <v>10000</v>
      </c>
      <c r="N24" s="8">
        <f>SUM(B24:M24)</f>
        <v>120000</v>
      </c>
      <c r="O24" s="9">
        <v>240000</v>
      </c>
      <c r="P24" s="9">
        <v>240000</v>
      </c>
      <c r="Q24" s="9">
        <v>240000</v>
      </c>
      <c r="R24" s="10">
        <v>240000</v>
      </c>
      <c r="S24" s="38"/>
    </row>
    <row r="25" spans="1:19" ht="12.75" hidden="1" outlineLevel="1" collapsed="1">
      <c r="A25" s="11" t="s">
        <v>48</v>
      </c>
      <c r="B25" s="8">
        <f aca="true" t="shared" si="7" ref="B25:R25">SUM(B22:B24)</f>
        <v>40000</v>
      </c>
      <c r="C25" s="9">
        <f t="shared" si="7"/>
        <v>40000</v>
      </c>
      <c r="D25" s="9">
        <f t="shared" si="7"/>
        <v>40000</v>
      </c>
      <c r="E25" s="9">
        <f t="shared" si="7"/>
        <v>40000</v>
      </c>
      <c r="F25" s="9">
        <f t="shared" si="7"/>
        <v>40000</v>
      </c>
      <c r="G25" s="9">
        <f t="shared" si="7"/>
        <v>40000</v>
      </c>
      <c r="H25" s="9">
        <f t="shared" si="7"/>
        <v>40000</v>
      </c>
      <c r="I25" s="9">
        <f t="shared" si="7"/>
        <v>40000</v>
      </c>
      <c r="J25" s="9">
        <f t="shared" si="7"/>
        <v>40000</v>
      </c>
      <c r="K25" s="9">
        <f t="shared" si="7"/>
        <v>40000</v>
      </c>
      <c r="L25" s="9">
        <f t="shared" si="7"/>
        <v>40000</v>
      </c>
      <c r="M25" s="10">
        <f t="shared" si="7"/>
        <v>40000</v>
      </c>
      <c r="N25" s="8">
        <f t="shared" si="7"/>
        <v>480000</v>
      </c>
      <c r="O25" s="9">
        <f t="shared" si="7"/>
        <v>600000</v>
      </c>
      <c r="P25" s="9">
        <f t="shared" si="7"/>
        <v>600000</v>
      </c>
      <c r="Q25" s="9">
        <f t="shared" si="7"/>
        <v>600000</v>
      </c>
      <c r="R25" s="10">
        <f t="shared" si="7"/>
        <v>600000</v>
      </c>
      <c r="S25" s="38" t="s">
        <v>47</v>
      </c>
    </row>
    <row r="26" spans="1:19" ht="12.75" hidden="1" outlineLevel="1">
      <c r="A26" s="11" t="s">
        <v>11</v>
      </c>
      <c r="B26" s="8">
        <v>1500</v>
      </c>
      <c r="C26" s="9">
        <v>1500</v>
      </c>
      <c r="D26" s="9">
        <v>1500</v>
      </c>
      <c r="E26" s="9">
        <v>1500</v>
      </c>
      <c r="F26" s="9">
        <v>1500</v>
      </c>
      <c r="G26" s="9">
        <v>1500</v>
      </c>
      <c r="H26" s="9">
        <v>1500</v>
      </c>
      <c r="I26" s="9">
        <v>1500</v>
      </c>
      <c r="J26" s="9">
        <v>1500</v>
      </c>
      <c r="K26" s="9">
        <v>1500</v>
      </c>
      <c r="L26" s="9">
        <v>1500</v>
      </c>
      <c r="M26" s="10">
        <v>1500</v>
      </c>
      <c r="N26" s="8">
        <f>SUM(B26:M26)</f>
        <v>18000</v>
      </c>
      <c r="O26" s="9">
        <v>24000</v>
      </c>
      <c r="P26" s="9">
        <v>30000</v>
      </c>
      <c r="Q26" s="9">
        <v>30000</v>
      </c>
      <c r="R26" s="10">
        <v>30000</v>
      </c>
      <c r="S26" s="38"/>
    </row>
    <row r="27" spans="1:19" ht="12.75" hidden="1" outlineLevel="1">
      <c r="A27" s="11" t="s">
        <v>12</v>
      </c>
      <c r="B27" s="8">
        <v>2000</v>
      </c>
      <c r="C27" s="9">
        <v>2000</v>
      </c>
      <c r="D27" s="9">
        <v>2000</v>
      </c>
      <c r="E27" s="9">
        <v>2000</v>
      </c>
      <c r="F27" s="9">
        <v>2000</v>
      </c>
      <c r="G27" s="9">
        <v>2000</v>
      </c>
      <c r="H27" s="9">
        <v>2000</v>
      </c>
      <c r="I27" s="9">
        <v>2000</v>
      </c>
      <c r="J27" s="9">
        <v>2000</v>
      </c>
      <c r="K27" s="9">
        <v>2000</v>
      </c>
      <c r="L27" s="9">
        <v>2000</v>
      </c>
      <c r="M27" s="10">
        <v>2000</v>
      </c>
      <c r="N27" s="8">
        <f>SUM(B27:M27)</f>
        <v>24000</v>
      </c>
      <c r="O27" s="9">
        <v>24000</v>
      </c>
      <c r="P27" s="9">
        <v>24000</v>
      </c>
      <c r="Q27" s="9">
        <v>24000</v>
      </c>
      <c r="R27" s="10">
        <v>24000</v>
      </c>
      <c r="S27" s="38"/>
    </row>
    <row r="28" spans="1:19" ht="12.75" hidden="1" outlineLevel="1">
      <c r="A28" s="11" t="s">
        <v>13</v>
      </c>
      <c r="B28" s="8">
        <v>5000</v>
      </c>
      <c r="C28" s="9">
        <v>5000</v>
      </c>
      <c r="D28" s="9">
        <v>5000</v>
      </c>
      <c r="E28" s="9">
        <v>5000</v>
      </c>
      <c r="F28" s="9">
        <v>5000</v>
      </c>
      <c r="G28" s="9">
        <v>5000</v>
      </c>
      <c r="H28" s="9">
        <v>5000</v>
      </c>
      <c r="I28" s="9">
        <v>5000</v>
      </c>
      <c r="J28" s="9">
        <v>5000</v>
      </c>
      <c r="K28" s="9">
        <v>5000</v>
      </c>
      <c r="L28" s="9">
        <v>5000</v>
      </c>
      <c r="M28" s="10">
        <v>5000</v>
      </c>
      <c r="N28" s="8">
        <f>SUM(B28:M28)</f>
        <v>60000</v>
      </c>
      <c r="O28" s="9">
        <v>60000</v>
      </c>
      <c r="P28" s="9">
        <v>60000</v>
      </c>
      <c r="Q28" s="9">
        <v>60000</v>
      </c>
      <c r="R28" s="10">
        <v>60000</v>
      </c>
      <c r="S28" s="38"/>
    </row>
    <row r="29" spans="1:19" ht="12.75" collapsed="1">
      <c r="A29" s="16" t="s">
        <v>14</v>
      </c>
      <c r="B29" s="17">
        <f>B22+B25+B26+B27+B28</f>
        <v>58500</v>
      </c>
      <c r="C29" s="18">
        <f aca="true" t="shared" si="8" ref="C29:O29">C22+C25+C26+C27+C28</f>
        <v>58500</v>
      </c>
      <c r="D29" s="18">
        <f t="shared" si="8"/>
        <v>58500</v>
      </c>
      <c r="E29" s="18">
        <f t="shared" si="8"/>
        <v>58500</v>
      </c>
      <c r="F29" s="18">
        <f t="shared" si="8"/>
        <v>58500</v>
      </c>
      <c r="G29" s="18">
        <f t="shared" si="8"/>
        <v>58500</v>
      </c>
      <c r="H29" s="18">
        <f t="shared" si="8"/>
        <v>58500</v>
      </c>
      <c r="I29" s="18">
        <f t="shared" si="8"/>
        <v>58500</v>
      </c>
      <c r="J29" s="18">
        <f t="shared" si="8"/>
        <v>58500</v>
      </c>
      <c r="K29" s="18">
        <f t="shared" si="8"/>
        <v>58500</v>
      </c>
      <c r="L29" s="18">
        <f t="shared" si="8"/>
        <v>58500</v>
      </c>
      <c r="M29" s="19">
        <f t="shared" si="8"/>
        <v>58500</v>
      </c>
      <c r="N29" s="17">
        <f>SUM(B29:M29)</f>
        <v>702000</v>
      </c>
      <c r="O29" s="18">
        <f t="shared" si="8"/>
        <v>828000</v>
      </c>
      <c r="P29" s="18">
        <f>P22+P25+P26+P27+P28</f>
        <v>834000</v>
      </c>
      <c r="Q29" s="18">
        <f>Q22+Q25+Q26+Q27+Q28</f>
        <v>834000</v>
      </c>
      <c r="R29" s="19">
        <f>R22+R25+R26+R27+R28</f>
        <v>834000</v>
      </c>
      <c r="S29" s="38"/>
    </row>
    <row r="30" spans="1:19" ht="12.75">
      <c r="A30" s="11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  <c r="N30" s="8"/>
      <c r="O30" s="9"/>
      <c r="P30" s="9"/>
      <c r="Q30" s="9"/>
      <c r="R30" s="10"/>
      <c r="S30" s="38"/>
    </row>
    <row r="31" spans="1:19" ht="12.75">
      <c r="A31" s="7" t="s">
        <v>15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  <c r="N31" s="8"/>
      <c r="O31" s="9"/>
      <c r="P31" s="9"/>
      <c r="Q31" s="9"/>
      <c r="R31" s="10"/>
      <c r="S31" s="38"/>
    </row>
    <row r="32" spans="1:19" ht="12.75" hidden="1" outlineLevel="1">
      <c r="A32" s="11" t="s">
        <v>16</v>
      </c>
      <c r="B32" s="8">
        <v>10000</v>
      </c>
      <c r="C32" s="9">
        <v>10000</v>
      </c>
      <c r="D32" s="9">
        <v>10000</v>
      </c>
      <c r="E32" s="9">
        <v>10000</v>
      </c>
      <c r="F32" s="9">
        <v>10000</v>
      </c>
      <c r="G32" s="9">
        <v>10000</v>
      </c>
      <c r="H32" s="9">
        <v>10000</v>
      </c>
      <c r="I32" s="9">
        <v>10000</v>
      </c>
      <c r="J32" s="9">
        <v>10000</v>
      </c>
      <c r="K32" s="9">
        <v>10000</v>
      </c>
      <c r="L32" s="9">
        <v>10000</v>
      </c>
      <c r="M32" s="10">
        <v>10000</v>
      </c>
      <c r="N32" s="8">
        <f>SUM(B32:M32)</f>
        <v>120000</v>
      </c>
      <c r="O32" s="9">
        <v>150000</v>
      </c>
      <c r="P32" s="9">
        <v>180000</v>
      </c>
      <c r="Q32" s="9">
        <v>180000</v>
      </c>
      <c r="R32" s="10">
        <v>180000</v>
      </c>
      <c r="S32" s="38"/>
    </row>
    <row r="33" spans="1:19" ht="12.75" hidden="1" outlineLevel="1">
      <c r="A33" s="11" t="s">
        <v>17</v>
      </c>
      <c r="B33" s="8">
        <v>40000</v>
      </c>
      <c r="C33" s="9">
        <v>40000</v>
      </c>
      <c r="D33" s="9">
        <v>40000</v>
      </c>
      <c r="E33" s="9">
        <v>40000</v>
      </c>
      <c r="F33" s="9">
        <v>40000</v>
      </c>
      <c r="G33" s="9">
        <v>40000</v>
      </c>
      <c r="H33" s="9">
        <v>40000</v>
      </c>
      <c r="I33" s="9">
        <v>40000</v>
      </c>
      <c r="J33" s="9">
        <v>40000</v>
      </c>
      <c r="K33" s="9">
        <v>40000</v>
      </c>
      <c r="L33" s="9">
        <v>40000</v>
      </c>
      <c r="M33" s="10">
        <v>40000</v>
      </c>
      <c r="N33" s="8">
        <f>SUM(B33:M33)</f>
        <v>480000</v>
      </c>
      <c r="O33" s="9">
        <v>500000</v>
      </c>
      <c r="P33" s="9">
        <v>700000</v>
      </c>
      <c r="Q33" s="9">
        <v>700000</v>
      </c>
      <c r="R33" s="10">
        <v>700000</v>
      </c>
      <c r="S33" s="38"/>
    </row>
    <row r="34" spans="1:19" ht="12.75" hidden="1" outlineLevel="1">
      <c r="A34" s="11" t="s">
        <v>18</v>
      </c>
      <c r="B34" s="8"/>
      <c r="C34" s="9"/>
      <c r="D34" s="9"/>
      <c r="E34" s="9">
        <v>30000</v>
      </c>
      <c r="F34" s="9"/>
      <c r="G34" s="9"/>
      <c r="H34" s="9"/>
      <c r="I34" s="9"/>
      <c r="J34" s="9"/>
      <c r="K34" s="9"/>
      <c r="L34" s="9"/>
      <c r="M34" s="10"/>
      <c r="N34" s="8">
        <f>SUM(B34:M34)</f>
        <v>30000</v>
      </c>
      <c r="O34" s="9">
        <v>60000</v>
      </c>
      <c r="P34" s="9">
        <v>60000</v>
      </c>
      <c r="Q34" s="9">
        <v>60000</v>
      </c>
      <c r="R34" s="10">
        <v>60000</v>
      </c>
      <c r="S34" s="38"/>
    </row>
    <row r="35" spans="1:19" ht="12.75" hidden="1" outlineLevel="1">
      <c r="A35" s="11" t="s">
        <v>19</v>
      </c>
      <c r="B35" s="8">
        <v>10000</v>
      </c>
      <c r="C35" s="9">
        <v>10000</v>
      </c>
      <c r="D35" s="9">
        <v>10000</v>
      </c>
      <c r="E35" s="9">
        <v>10000</v>
      </c>
      <c r="F35" s="9">
        <v>10000</v>
      </c>
      <c r="G35" s="9">
        <v>10000</v>
      </c>
      <c r="H35" s="9">
        <v>10000</v>
      </c>
      <c r="I35" s="9">
        <v>10000</v>
      </c>
      <c r="J35" s="9">
        <v>10000</v>
      </c>
      <c r="K35" s="9">
        <v>10000</v>
      </c>
      <c r="L35" s="9">
        <v>10000</v>
      </c>
      <c r="M35" s="10">
        <v>10000</v>
      </c>
      <c r="N35" s="8">
        <f>SUM(B35:M35)</f>
        <v>120000</v>
      </c>
      <c r="O35" s="9">
        <v>120000</v>
      </c>
      <c r="P35" s="9">
        <v>120000</v>
      </c>
      <c r="Q35" s="9">
        <v>120000</v>
      </c>
      <c r="R35" s="10">
        <v>120000</v>
      </c>
      <c r="S35" s="38"/>
    </row>
    <row r="36" spans="1:19" ht="12.75" collapsed="1">
      <c r="A36" s="16" t="s">
        <v>20</v>
      </c>
      <c r="B36" s="17">
        <f>SUM(B32:B35)</f>
        <v>60000</v>
      </c>
      <c r="C36" s="18">
        <f aca="true" t="shared" si="9" ref="C36:O36">SUM(C32:C35)</f>
        <v>60000</v>
      </c>
      <c r="D36" s="18">
        <f t="shared" si="9"/>
        <v>60000</v>
      </c>
      <c r="E36" s="18">
        <f t="shared" si="9"/>
        <v>90000</v>
      </c>
      <c r="F36" s="18">
        <f t="shared" si="9"/>
        <v>60000</v>
      </c>
      <c r="G36" s="18">
        <f t="shared" si="9"/>
        <v>60000</v>
      </c>
      <c r="H36" s="18">
        <f t="shared" si="9"/>
        <v>60000</v>
      </c>
      <c r="I36" s="18">
        <f t="shared" si="9"/>
        <v>60000</v>
      </c>
      <c r="J36" s="18">
        <f t="shared" si="9"/>
        <v>60000</v>
      </c>
      <c r="K36" s="18">
        <f t="shared" si="9"/>
        <v>60000</v>
      </c>
      <c r="L36" s="18">
        <f t="shared" si="9"/>
        <v>60000</v>
      </c>
      <c r="M36" s="19">
        <f t="shared" si="9"/>
        <v>60000</v>
      </c>
      <c r="N36" s="17">
        <f>SUM(B36:M36)</f>
        <v>750000</v>
      </c>
      <c r="O36" s="18">
        <f t="shared" si="9"/>
        <v>830000</v>
      </c>
      <c r="P36" s="18">
        <f>SUM(P32:P35)</f>
        <v>1060000</v>
      </c>
      <c r="Q36" s="18">
        <f>SUM(Q32:Q35)</f>
        <v>1060000</v>
      </c>
      <c r="R36" s="19">
        <f>SUM(R32:R35)</f>
        <v>1060000</v>
      </c>
      <c r="S36" s="38"/>
    </row>
    <row r="37" spans="1:19" ht="12.75">
      <c r="A37" s="11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10"/>
      <c r="N37" s="8"/>
      <c r="O37" s="9"/>
      <c r="P37" s="9"/>
      <c r="Q37" s="9"/>
      <c r="R37" s="10"/>
      <c r="S37" s="38"/>
    </row>
    <row r="38" spans="1:19" ht="12.75">
      <c r="A38" s="7" t="s">
        <v>21</v>
      </c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10"/>
      <c r="N38" s="8"/>
      <c r="O38" s="9"/>
      <c r="P38" s="9"/>
      <c r="Q38" s="9"/>
      <c r="R38" s="10"/>
      <c r="S38" s="38"/>
    </row>
    <row r="39" spans="1:19" ht="12.75" hidden="1" outlineLevel="1">
      <c r="A39" s="11" t="s">
        <v>22</v>
      </c>
      <c r="B39" s="8">
        <v>20000</v>
      </c>
      <c r="C39" s="9">
        <v>20000</v>
      </c>
      <c r="D39" s="9">
        <v>20000</v>
      </c>
      <c r="E39" s="9">
        <v>20000</v>
      </c>
      <c r="F39" s="9">
        <v>20000</v>
      </c>
      <c r="G39" s="9">
        <v>20000</v>
      </c>
      <c r="H39" s="9">
        <v>20000</v>
      </c>
      <c r="I39" s="9">
        <v>20000</v>
      </c>
      <c r="J39" s="9">
        <v>20000</v>
      </c>
      <c r="K39" s="9">
        <v>20000</v>
      </c>
      <c r="L39" s="9">
        <v>20000</v>
      </c>
      <c r="M39" s="10">
        <v>20000</v>
      </c>
      <c r="N39" s="8">
        <f>SUM(B39:M39)</f>
        <v>240000</v>
      </c>
      <c r="O39" s="9">
        <v>240000</v>
      </c>
      <c r="P39" s="9">
        <v>240000</v>
      </c>
      <c r="Q39" s="9">
        <v>240000</v>
      </c>
      <c r="R39" s="10">
        <v>240000</v>
      </c>
      <c r="S39" s="38"/>
    </row>
    <row r="40" spans="1:19" ht="12.75" hidden="1" outlineLevel="1">
      <c r="A40" s="11" t="s">
        <v>23</v>
      </c>
      <c r="B40" s="8">
        <v>20000</v>
      </c>
      <c r="C40" s="9">
        <v>20000</v>
      </c>
      <c r="D40" s="9">
        <v>20000</v>
      </c>
      <c r="E40" s="9">
        <v>20000</v>
      </c>
      <c r="F40" s="9">
        <v>20000</v>
      </c>
      <c r="G40" s="9">
        <v>20000</v>
      </c>
      <c r="H40" s="9">
        <v>20000</v>
      </c>
      <c r="I40" s="9">
        <v>20000</v>
      </c>
      <c r="J40" s="9">
        <v>20000</v>
      </c>
      <c r="K40" s="9">
        <v>20000</v>
      </c>
      <c r="L40" s="9">
        <v>20000</v>
      </c>
      <c r="M40" s="10">
        <v>20000</v>
      </c>
      <c r="N40" s="8">
        <f>SUM(B40:M40)</f>
        <v>240000</v>
      </c>
      <c r="O40" s="9">
        <v>240000</v>
      </c>
      <c r="P40" s="9">
        <v>240000</v>
      </c>
      <c r="Q40" s="9">
        <v>240000</v>
      </c>
      <c r="R40" s="10">
        <v>240000</v>
      </c>
      <c r="S40" s="38"/>
    </row>
    <row r="41" spans="1:19" ht="12.75" collapsed="1">
      <c r="A41" s="16" t="s">
        <v>24</v>
      </c>
      <c r="B41" s="17">
        <f>SUM(B39:B40)</f>
        <v>40000</v>
      </c>
      <c r="C41" s="18">
        <f aca="true" t="shared" si="10" ref="C41:M41">SUM(C39:C40)</f>
        <v>40000</v>
      </c>
      <c r="D41" s="18">
        <f t="shared" si="10"/>
        <v>40000</v>
      </c>
      <c r="E41" s="18">
        <f t="shared" si="10"/>
        <v>40000</v>
      </c>
      <c r="F41" s="18">
        <f t="shared" si="10"/>
        <v>40000</v>
      </c>
      <c r="G41" s="18">
        <f t="shared" si="10"/>
        <v>40000</v>
      </c>
      <c r="H41" s="18">
        <f t="shared" si="10"/>
        <v>40000</v>
      </c>
      <c r="I41" s="18">
        <f t="shared" si="10"/>
        <v>40000</v>
      </c>
      <c r="J41" s="18">
        <f t="shared" si="10"/>
        <v>40000</v>
      </c>
      <c r="K41" s="18">
        <f t="shared" si="10"/>
        <v>40000</v>
      </c>
      <c r="L41" s="18">
        <f t="shared" si="10"/>
        <v>40000</v>
      </c>
      <c r="M41" s="19">
        <f t="shared" si="10"/>
        <v>40000</v>
      </c>
      <c r="N41" s="17">
        <f>SUM(B41:M41)</f>
        <v>480000</v>
      </c>
      <c r="O41" s="18">
        <f>SUM(O39:O40)</f>
        <v>480000</v>
      </c>
      <c r="P41" s="18">
        <f>SUM(P39:P40)</f>
        <v>480000</v>
      </c>
      <c r="Q41" s="18">
        <f>SUM(Q39:Q40)</f>
        <v>480000</v>
      </c>
      <c r="R41" s="19">
        <f>SUM(R39:R40)</f>
        <v>480000</v>
      </c>
      <c r="S41" s="38"/>
    </row>
    <row r="42" spans="1:19" ht="12.75">
      <c r="A42" s="11"/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10"/>
      <c r="N42" s="8"/>
      <c r="O42" s="9"/>
      <c r="P42" s="9"/>
      <c r="Q42" s="9"/>
      <c r="R42" s="10"/>
      <c r="S42" s="38"/>
    </row>
    <row r="43" spans="1:19" ht="12.75">
      <c r="A43" s="21" t="s">
        <v>25</v>
      </c>
      <c r="B43" s="22">
        <f>B29+B36+B41</f>
        <v>158500</v>
      </c>
      <c r="C43" s="23">
        <f aca="true" t="shared" si="11" ref="C43:R43">C29+C36+C41</f>
        <v>158500</v>
      </c>
      <c r="D43" s="23">
        <f t="shared" si="11"/>
        <v>158500</v>
      </c>
      <c r="E43" s="23">
        <f t="shared" si="11"/>
        <v>188500</v>
      </c>
      <c r="F43" s="23">
        <f t="shared" si="11"/>
        <v>158500</v>
      </c>
      <c r="G43" s="23">
        <f t="shared" si="11"/>
        <v>158500</v>
      </c>
      <c r="H43" s="23">
        <f t="shared" si="11"/>
        <v>158500</v>
      </c>
      <c r="I43" s="23">
        <f t="shared" si="11"/>
        <v>158500</v>
      </c>
      <c r="J43" s="23">
        <f t="shared" si="11"/>
        <v>158500</v>
      </c>
      <c r="K43" s="23">
        <f t="shared" si="11"/>
        <v>158500</v>
      </c>
      <c r="L43" s="23">
        <f t="shared" si="11"/>
        <v>158500</v>
      </c>
      <c r="M43" s="24">
        <f t="shared" si="11"/>
        <v>158500</v>
      </c>
      <c r="N43" s="22">
        <f>SUM(B43:M43)</f>
        <v>1932000</v>
      </c>
      <c r="O43" s="23">
        <f t="shared" si="11"/>
        <v>2138000</v>
      </c>
      <c r="P43" s="23">
        <f t="shared" si="11"/>
        <v>2374000</v>
      </c>
      <c r="Q43" s="23">
        <f t="shared" si="11"/>
        <v>2374000</v>
      </c>
      <c r="R43" s="24">
        <f t="shared" si="11"/>
        <v>2374000</v>
      </c>
      <c r="S43" s="38"/>
    </row>
    <row r="44" spans="1:19" ht="12.75">
      <c r="A44" s="12" t="s">
        <v>26</v>
      </c>
      <c r="B44" s="13">
        <f aca="true" t="shared" si="12" ref="B44:M44">B19-B43</f>
        <v>31500</v>
      </c>
      <c r="C44" s="14">
        <f t="shared" si="12"/>
        <v>31500</v>
      </c>
      <c r="D44" s="14">
        <f t="shared" si="12"/>
        <v>31500</v>
      </c>
      <c r="E44" s="14">
        <f t="shared" si="12"/>
        <v>15500</v>
      </c>
      <c r="F44" s="14">
        <f t="shared" si="12"/>
        <v>45500</v>
      </c>
      <c r="G44" s="14">
        <f t="shared" si="12"/>
        <v>45500</v>
      </c>
      <c r="H44" s="14">
        <f t="shared" si="12"/>
        <v>66500</v>
      </c>
      <c r="I44" s="14">
        <f t="shared" si="12"/>
        <v>66500</v>
      </c>
      <c r="J44" s="14">
        <f t="shared" si="12"/>
        <v>66500</v>
      </c>
      <c r="K44" s="14">
        <f t="shared" si="12"/>
        <v>101500</v>
      </c>
      <c r="L44" s="14">
        <f t="shared" si="12"/>
        <v>101500</v>
      </c>
      <c r="M44" s="15">
        <f t="shared" si="12"/>
        <v>101500</v>
      </c>
      <c r="N44" s="13">
        <f>SUM(B44:M44)</f>
        <v>705000</v>
      </c>
      <c r="O44" s="14">
        <f>O19-O43</f>
        <v>1562000</v>
      </c>
      <c r="P44" s="14">
        <f>P19-P43</f>
        <v>1676000</v>
      </c>
      <c r="Q44" s="14">
        <f>Q19-Q43</f>
        <v>1676000</v>
      </c>
      <c r="R44" s="15">
        <f>R19-R43</f>
        <v>1676000</v>
      </c>
      <c r="S44" s="38"/>
    </row>
    <row r="45" spans="1:19" ht="12.75">
      <c r="A45" s="20"/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7"/>
      <c r="N45" s="25"/>
      <c r="O45" s="26"/>
      <c r="P45" s="26"/>
      <c r="Q45" s="26"/>
      <c r="R45" s="27"/>
      <c r="S45" s="38"/>
    </row>
    <row r="46" spans="1:19" ht="12.75">
      <c r="A46" s="11" t="s">
        <v>27</v>
      </c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10"/>
      <c r="N46" s="8"/>
      <c r="O46" s="9"/>
      <c r="P46" s="9"/>
      <c r="Q46" s="9"/>
      <c r="R46" s="10"/>
      <c r="S46" s="38"/>
    </row>
    <row r="47" spans="1:19" ht="12.75">
      <c r="A47" s="11" t="s">
        <v>28</v>
      </c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10"/>
      <c r="N47" s="8">
        <f>$N$56/5</f>
        <v>140000</v>
      </c>
      <c r="O47" s="9">
        <f>$N$56/5</f>
        <v>140000</v>
      </c>
      <c r="P47" s="9">
        <f>$N$56/5</f>
        <v>140000</v>
      </c>
      <c r="Q47" s="9">
        <f>$N$56/5</f>
        <v>140000</v>
      </c>
      <c r="R47" s="10">
        <f>$N$56/5</f>
        <v>140000</v>
      </c>
      <c r="S47" s="38" t="s">
        <v>49</v>
      </c>
    </row>
    <row r="48" spans="1:19" ht="12.75">
      <c r="A48" s="11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10"/>
      <c r="N48" s="8"/>
      <c r="O48" s="9"/>
      <c r="P48" s="9"/>
      <c r="Q48" s="9"/>
      <c r="R48" s="10"/>
      <c r="S48" s="38"/>
    </row>
    <row r="49" spans="1:19" s="53" customFormat="1" ht="12.75">
      <c r="A49" s="16" t="s">
        <v>29</v>
      </c>
      <c r="B49" s="17">
        <f>B44-B46-B47</f>
        <v>31500</v>
      </c>
      <c r="C49" s="18">
        <f aca="true" t="shared" si="13" ref="C49:M49">C44-C46-C47</f>
        <v>31500</v>
      </c>
      <c r="D49" s="18">
        <f t="shared" si="13"/>
        <v>31500</v>
      </c>
      <c r="E49" s="18">
        <f t="shared" si="13"/>
        <v>15500</v>
      </c>
      <c r="F49" s="18">
        <f t="shared" si="13"/>
        <v>45500</v>
      </c>
      <c r="G49" s="18">
        <f t="shared" si="13"/>
        <v>45500</v>
      </c>
      <c r="H49" s="18">
        <f t="shared" si="13"/>
        <v>66500</v>
      </c>
      <c r="I49" s="18">
        <f t="shared" si="13"/>
        <v>66500</v>
      </c>
      <c r="J49" s="18">
        <f t="shared" si="13"/>
        <v>66500</v>
      </c>
      <c r="K49" s="18">
        <f t="shared" si="13"/>
        <v>101500</v>
      </c>
      <c r="L49" s="18">
        <f t="shared" si="13"/>
        <v>101500</v>
      </c>
      <c r="M49" s="19">
        <f t="shared" si="13"/>
        <v>101500</v>
      </c>
      <c r="N49" s="17">
        <f>N44-N46-N47</f>
        <v>565000</v>
      </c>
      <c r="O49" s="18">
        <f>O44-O46-O47</f>
        <v>1422000</v>
      </c>
      <c r="P49" s="18">
        <f>P44-P46-P47</f>
        <v>1536000</v>
      </c>
      <c r="Q49" s="18">
        <f>Q44-Q46-Q47</f>
        <v>1536000</v>
      </c>
      <c r="R49" s="19">
        <f>R44-R46-R47</f>
        <v>1536000</v>
      </c>
      <c r="S49" s="37"/>
    </row>
    <row r="50" spans="1:19" s="51" customFormat="1" ht="12.75">
      <c r="A50" s="20" t="s">
        <v>30</v>
      </c>
      <c r="B50" s="25">
        <f>B49*$S$50</f>
        <v>8190</v>
      </c>
      <c r="C50" s="26">
        <f aca="true" t="shared" si="14" ref="C50:M50">C49*$S$50</f>
        <v>8190</v>
      </c>
      <c r="D50" s="26">
        <f t="shared" si="14"/>
        <v>8190</v>
      </c>
      <c r="E50" s="26">
        <f t="shared" si="14"/>
        <v>4030</v>
      </c>
      <c r="F50" s="26">
        <f t="shared" si="14"/>
        <v>11830</v>
      </c>
      <c r="G50" s="26">
        <f t="shared" si="14"/>
        <v>11830</v>
      </c>
      <c r="H50" s="26">
        <f t="shared" si="14"/>
        <v>17290</v>
      </c>
      <c r="I50" s="26">
        <f t="shared" si="14"/>
        <v>17290</v>
      </c>
      <c r="J50" s="26">
        <f t="shared" si="14"/>
        <v>17290</v>
      </c>
      <c r="K50" s="26">
        <f t="shared" si="14"/>
        <v>26390</v>
      </c>
      <c r="L50" s="26">
        <f t="shared" si="14"/>
        <v>26390</v>
      </c>
      <c r="M50" s="27">
        <f t="shared" si="14"/>
        <v>26390</v>
      </c>
      <c r="N50" s="25">
        <f>N49*S50</f>
        <v>146900</v>
      </c>
      <c r="O50" s="26">
        <f>O49*$S$50</f>
        <v>369720</v>
      </c>
      <c r="P50" s="26">
        <f>P49*$S$50</f>
        <v>399360</v>
      </c>
      <c r="Q50" s="26">
        <f>Q49*$S$50</f>
        <v>399360</v>
      </c>
      <c r="R50" s="27">
        <f>R49*$S$50</f>
        <v>399360</v>
      </c>
      <c r="S50" s="48">
        <v>0.26</v>
      </c>
    </row>
    <row r="51" spans="1:19" s="53" customFormat="1" ht="12.75">
      <c r="A51" s="12" t="s">
        <v>31</v>
      </c>
      <c r="B51" s="13">
        <f>B49-B50</f>
        <v>23310</v>
      </c>
      <c r="C51" s="14">
        <f aca="true" t="shared" si="15" ref="C51:M51">C49-C50</f>
        <v>23310</v>
      </c>
      <c r="D51" s="14">
        <f t="shared" si="15"/>
        <v>23310</v>
      </c>
      <c r="E51" s="14">
        <f t="shared" si="15"/>
        <v>11470</v>
      </c>
      <c r="F51" s="14">
        <f t="shared" si="15"/>
        <v>33670</v>
      </c>
      <c r="G51" s="14">
        <f t="shared" si="15"/>
        <v>33670</v>
      </c>
      <c r="H51" s="14">
        <f t="shared" si="15"/>
        <v>49210</v>
      </c>
      <c r="I51" s="14">
        <f t="shared" si="15"/>
        <v>49210</v>
      </c>
      <c r="J51" s="14">
        <f t="shared" si="15"/>
        <v>49210</v>
      </c>
      <c r="K51" s="14">
        <f t="shared" si="15"/>
        <v>75110</v>
      </c>
      <c r="L51" s="14">
        <f t="shared" si="15"/>
        <v>75110</v>
      </c>
      <c r="M51" s="15">
        <f t="shared" si="15"/>
        <v>75110</v>
      </c>
      <c r="N51" s="13">
        <f>N49-N50</f>
        <v>418100</v>
      </c>
      <c r="O51" s="14">
        <f>O49-O50</f>
        <v>1052280</v>
      </c>
      <c r="P51" s="14">
        <f>P49-P50</f>
        <v>1136640</v>
      </c>
      <c r="Q51" s="14">
        <f>Q49-Q50</f>
        <v>1136640</v>
      </c>
      <c r="R51" s="15">
        <f>R49-R50</f>
        <v>1136640</v>
      </c>
      <c r="S51" s="37"/>
    </row>
    <row r="52" spans="1:19" ht="12.75">
      <c r="A52" s="11"/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10"/>
      <c r="N52" s="8"/>
      <c r="O52" s="9"/>
      <c r="P52" s="9"/>
      <c r="Q52" s="9"/>
      <c r="R52" s="10"/>
      <c r="S52" s="38"/>
    </row>
    <row r="53" spans="1:19" ht="12.75">
      <c r="A53" s="28" t="s">
        <v>34</v>
      </c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10"/>
      <c r="N53" s="8"/>
      <c r="O53" s="9"/>
      <c r="P53" s="9"/>
      <c r="Q53" s="9"/>
      <c r="R53" s="10"/>
      <c r="S53" s="38"/>
    </row>
    <row r="54" spans="1:19" ht="12.75">
      <c r="A54" s="11" t="s">
        <v>35</v>
      </c>
      <c r="B54" s="8">
        <v>250000</v>
      </c>
      <c r="C54" s="9">
        <v>250000</v>
      </c>
      <c r="D54" s="9"/>
      <c r="E54" s="9"/>
      <c r="F54" s="9"/>
      <c r="G54" s="9"/>
      <c r="H54" s="9"/>
      <c r="I54" s="9"/>
      <c r="J54" s="9"/>
      <c r="K54" s="9"/>
      <c r="L54" s="9"/>
      <c r="M54" s="10"/>
      <c r="N54" s="8">
        <v>500000</v>
      </c>
      <c r="O54" s="9"/>
      <c r="P54" s="9"/>
      <c r="Q54" s="9"/>
      <c r="R54" s="10"/>
      <c r="S54" s="38"/>
    </row>
    <row r="55" spans="1:19" ht="12.75">
      <c r="A55" s="11" t="s">
        <v>36</v>
      </c>
      <c r="B55" s="8">
        <v>100000</v>
      </c>
      <c r="C55" s="9">
        <v>100000</v>
      </c>
      <c r="D55" s="9"/>
      <c r="E55" s="9"/>
      <c r="F55" s="9"/>
      <c r="G55" s="9"/>
      <c r="H55" s="9"/>
      <c r="I55" s="9"/>
      <c r="J55" s="9"/>
      <c r="K55" s="9"/>
      <c r="L55" s="9"/>
      <c r="M55" s="10"/>
      <c r="N55" s="8">
        <v>200000</v>
      </c>
      <c r="O55" s="9"/>
      <c r="P55" s="9"/>
      <c r="Q55" s="9"/>
      <c r="R55" s="10"/>
      <c r="S55" s="38"/>
    </row>
    <row r="56" spans="1:19" ht="12.75">
      <c r="A56" s="21" t="s">
        <v>37</v>
      </c>
      <c r="B56" s="22">
        <f>SUM(B54:B55)</f>
        <v>350000</v>
      </c>
      <c r="C56" s="23">
        <f>SUM(C54:C55)</f>
        <v>350000</v>
      </c>
      <c r="D56" s="23"/>
      <c r="E56" s="23"/>
      <c r="F56" s="23"/>
      <c r="G56" s="23"/>
      <c r="H56" s="23"/>
      <c r="I56" s="23"/>
      <c r="J56" s="23"/>
      <c r="K56" s="9"/>
      <c r="L56" s="9"/>
      <c r="M56" s="10"/>
      <c r="N56" s="22">
        <f>SUM(N54:N55)</f>
        <v>700000</v>
      </c>
      <c r="O56" s="9"/>
      <c r="P56" s="9"/>
      <c r="Q56" s="9"/>
      <c r="R56" s="10"/>
      <c r="S56" s="38"/>
    </row>
    <row r="57" spans="1:19" ht="12.75">
      <c r="A57" s="11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10"/>
      <c r="N57" s="8"/>
      <c r="O57" s="9"/>
      <c r="P57" s="9"/>
      <c r="Q57" s="9"/>
      <c r="R57" s="10"/>
      <c r="S57" s="38"/>
    </row>
    <row r="58" spans="1:19" ht="12.75">
      <c r="A58" s="7" t="s">
        <v>38</v>
      </c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10"/>
      <c r="N58" s="8"/>
      <c r="O58" s="9"/>
      <c r="P58" s="9"/>
      <c r="Q58" s="9"/>
      <c r="R58" s="10"/>
      <c r="S58" s="38"/>
    </row>
    <row r="59" spans="1:19" ht="12.75">
      <c r="A59" s="11" t="s">
        <v>39</v>
      </c>
      <c r="B59" s="8">
        <f>B51-B56+B47</f>
        <v>-326690</v>
      </c>
      <c r="C59" s="9">
        <f aca="true" t="shared" si="16" ref="C59:J59">C51-C56+C47</f>
        <v>-326690</v>
      </c>
      <c r="D59" s="9">
        <f t="shared" si="16"/>
        <v>23310</v>
      </c>
      <c r="E59" s="9">
        <f t="shared" si="16"/>
        <v>11470</v>
      </c>
      <c r="F59" s="9">
        <f t="shared" si="16"/>
        <v>33670</v>
      </c>
      <c r="G59" s="9">
        <f t="shared" si="16"/>
        <v>33670</v>
      </c>
      <c r="H59" s="9">
        <f t="shared" si="16"/>
        <v>49210</v>
      </c>
      <c r="I59" s="9">
        <f t="shared" si="16"/>
        <v>49210</v>
      </c>
      <c r="J59" s="9">
        <f t="shared" si="16"/>
        <v>49210</v>
      </c>
      <c r="K59" s="9">
        <f aca="true" t="shared" si="17" ref="K59:R59">K51-K56+K47</f>
        <v>75110</v>
      </c>
      <c r="L59" s="9">
        <f t="shared" si="17"/>
        <v>75110</v>
      </c>
      <c r="M59" s="10">
        <f t="shared" si="17"/>
        <v>75110</v>
      </c>
      <c r="N59" s="8">
        <f>N51-N56+N47</f>
        <v>-141900</v>
      </c>
      <c r="O59" s="9">
        <f t="shared" si="17"/>
        <v>1192280</v>
      </c>
      <c r="P59" s="9">
        <f t="shared" si="17"/>
        <v>1276640</v>
      </c>
      <c r="Q59" s="9">
        <f t="shared" si="17"/>
        <v>1276640</v>
      </c>
      <c r="R59" s="10">
        <f t="shared" si="17"/>
        <v>1276640</v>
      </c>
      <c r="S59" s="38"/>
    </row>
    <row r="60" spans="1:19" ht="12.75">
      <c r="A60" s="11" t="s">
        <v>42</v>
      </c>
      <c r="B60" s="8">
        <f>B59</f>
        <v>-326690</v>
      </c>
      <c r="C60" s="9">
        <f>B60+C59</f>
        <v>-653380</v>
      </c>
      <c r="D60" s="9">
        <f aca="true" t="shared" si="18" ref="D60:M60">C60+D59</f>
        <v>-630070</v>
      </c>
      <c r="E60" s="9">
        <f t="shared" si="18"/>
        <v>-618600</v>
      </c>
      <c r="F60" s="9">
        <f t="shared" si="18"/>
        <v>-584930</v>
      </c>
      <c r="G60" s="9">
        <f t="shared" si="18"/>
        <v>-551260</v>
      </c>
      <c r="H60" s="9">
        <f t="shared" si="18"/>
        <v>-502050</v>
      </c>
      <c r="I60" s="9">
        <f t="shared" si="18"/>
        <v>-452840</v>
      </c>
      <c r="J60" s="9">
        <f t="shared" si="18"/>
        <v>-403630</v>
      </c>
      <c r="K60" s="9">
        <f t="shared" si="18"/>
        <v>-328520</v>
      </c>
      <c r="L60" s="9">
        <f t="shared" si="18"/>
        <v>-253410</v>
      </c>
      <c r="M60" s="10">
        <f t="shared" si="18"/>
        <v>-178300</v>
      </c>
      <c r="N60" s="8">
        <f>M60</f>
        <v>-178300</v>
      </c>
      <c r="O60" s="9">
        <f>N60+O59</f>
        <v>1013980</v>
      </c>
      <c r="P60" s="9">
        <f>O60+P59</f>
        <v>2290620</v>
      </c>
      <c r="Q60" s="9">
        <f>P60+Q59</f>
        <v>3567260</v>
      </c>
      <c r="R60" s="10">
        <f>Q60+R59</f>
        <v>4843900</v>
      </c>
      <c r="S60" s="38"/>
    </row>
    <row r="61" spans="1:19" ht="12.75">
      <c r="A61" s="11" t="s">
        <v>40</v>
      </c>
      <c r="B61" s="8">
        <f aca="true" t="shared" si="19" ref="B61:M61">B59/(1+$B$65)^B6</f>
        <v>-322907.1693383759</v>
      </c>
      <c r="C61" s="9">
        <f t="shared" si="19"/>
        <v>-319168.1410821346</v>
      </c>
      <c r="D61" s="9">
        <f t="shared" si="19"/>
        <v>22509.601858689206</v>
      </c>
      <c r="E61" s="9">
        <f t="shared" si="19"/>
        <v>10947.899561732882</v>
      </c>
      <c r="F61" s="9">
        <f t="shared" si="19"/>
        <v>31765.25525815447</v>
      </c>
      <c r="G61" s="9">
        <f t="shared" si="19"/>
        <v>31397.436893451344</v>
      </c>
      <c r="H61" s="9">
        <f t="shared" si="19"/>
        <v>45357.205716816614</v>
      </c>
      <c r="I61" s="9">
        <f t="shared" si="19"/>
        <v>44832.00253180585</v>
      </c>
      <c r="J61" s="9">
        <f t="shared" si="19"/>
        <v>44312.88081458363</v>
      </c>
      <c r="K61" s="9">
        <f t="shared" si="19"/>
        <v>66852.28074948161</v>
      </c>
      <c r="L61" s="9">
        <f t="shared" si="19"/>
        <v>66078.18035639139</v>
      </c>
      <c r="M61" s="10">
        <f t="shared" si="19"/>
        <v>65313.043478260784</v>
      </c>
      <c r="N61" s="8">
        <f>N59/(1+$B$64)^N6</f>
        <v>-123391.3043478261</v>
      </c>
      <c r="O61" s="9">
        <f>O59/(1+$B$64)^O6</f>
        <v>901534.9716446126</v>
      </c>
      <c r="P61" s="9">
        <f>P59/(1+$B$64)^P6</f>
        <v>839411.5229719736</v>
      </c>
      <c r="Q61" s="9">
        <f>Q59/(1+$B$64)^Q6</f>
        <v>729923.0634538902</v>
      </c>
      <c r="R61" s="10">
        <f>R59/(1+$B$64)^R6</f>
        <v>634715.7073512088</v>
      </c>
      <c r="S61" s="38"/>
    </row>
    <row r="62" spans="1:19" ht="12.75">
      <c r="A62" s="29" t="s">
        <v>41</v>
      </c>
      <c r="B62" s="30">
        <f>B61</f>
        <v>-322907.1693383759</v>
      </c>
      <c r="C62" s="31">
        <f>B62+C61</f>
        <v>-642075.3104205106</v>
      </c>
      <c r="D62" s="31">
        <f aca="true" t="shared" si="20" ref="D62:M62">C62+D61</f>
        <v>-619565.7085618214</v>
      </c>
      <c r="E62" s="31">
        <f t="shared" si="20"/>
        <v>-608617.8090000885</v>
      </c>
      <c r="F62" s="31">
        <f t="shared" si="20"/>
        <v>-576852.553741934</v>
      </c>
      <c r="G62" s="31">
        <f t="shared" si="20"/>
        <v>-545455.1168484826</v>
      </c>
      <c r="H62" s="31">
        <f t="shared" si="20"/>
        <v>-500097.91113166604</v>
      </c>
      <c r="I62" s="31">
        <f t="shared" si="20"/>
        <v>-455265.9085998602</v>
      </c>
      <c r="J62" s="31">
        <f t="shared" si="20"/>
        <v>-410953.0277852766</v>
      </c>
      <c r="K62" s="31">
        <f t="shared" si="20"/>
        <v>-344100.747035795</v>
      </c>
      <c r="L62" s="31">
        <f t="shared" si="20"/>
        <v>-278022.56667940365</v>
      </c>
      <c r="M62" s="32">
        <f t="shared" si="20"/>
        <v>-212709.52320114287</v>
      </c>
      <c r="N62" s="30">
        <f>M62</f>
        <v>-212709.52320114287</v>
      </c>
      <c r="O62" s="31">
        <f>O61+N62</f>
        <v>688825.4484434697</v>
      </c>
      <c r="P62" s="31">
        <f>P61+O62</f>
        <v>1528236.9714154433</v>
      </c>
      <c r="Q62" s="31">
        <f>Q61+P62</f>
        <v>2258160.0348693337</v>
      </c>
      <c r="R62" s="32">
        <f>R61+Q62</f>
        <v>2892875.7422205424</v>
      </c>
      <c r="S62" s="40"/>
    </row>
    <row r="63" spans="1:19" ht="12.75">
      <c r="A63" s="5"/>
      <c r="B63" s="3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41"/>
    </row>
    <row r="64" spans="1:19" ht="12.75">
      <c r="A64" s="4" t="s">
        <v>43</v>
      </c>
      <c r="B64" s="34">
        <v>0.15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41"/>
    </row>
    <row r="65" spans="1:19" ht="12.75">
      <c r="A65" s="29" t="s">
        <v>44</v>
      </c>
      <c r="B65" s="35">
        <f>(1+B64)^(1/12)-1</f>
        <v>0.01171491691985338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41"/>
    </row>
    <row r="67" spans="1:10" ht="12.75">
      <c r="A67" s="55"/>
      <c r="B67" s="52"/>
      <c r="C67" s="52"/>
      <c r="D67" s="52"/>
      <c r="E67" s="52"/>
      <c r="F67" s="52"/>
      <c r="G67" s="52"/>
      <c r="H67" s="52"/>
      <c r="I67" s="52"/>
      <c r="J67" s="52"/>
    </row>
  </sheetData>
  <sheetProtection/>
  <mergeCells count="4">
    <mergeCell ref="B5:M5"/>
    <mergeCell ref="N5:R5"/>
    <mergeCell ref="A2:S2"/>
    <mergeCell ref="A3:S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</dc:creator>
  <cp:keywords/>
  <dc:description/>
  <cp:lastModifiedBy>AVIADLEVI</cp:lastModifiedBy>
  <dcterms:created xsi:type="dcterms:W3CDTF">2003-05-23T08:24:35Z</dcterms:created>
  <dcterms:modified xsi:type="dcterms:W3CDTF">2018-03-29T13:26:08Z</dcterms:modified>
  <cp:category/>
  <cp:version/>
  <cp:contentType/>
  <cp:contentStatus/>
</cp:coreProperties>
</file>